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0 - VEDLEJŠÍ A OSTATNÍ N..." sheetId="2" r:id="rId2"/>
    <sheet name="SO 000 - Příprava staveniště" sheetId="3" r:id="rId3"/>
    <sheet name="SO 101 - Komunikace" sheetId="4" r:id="rId4"/>
    <sheet name="SO 201 - Opěrná zeď" sheetId="5" r:id="rId5"/>
  </sheets>
  <definedNames>
    <definedName name="_xlnm.Print_Area" localSheetId="0">'Rekapitulace stavby'!$D$4:$AO$36,'Rekapitulace stavby'!$C$42:$AQ$59</definedName>
    <definedName name="_xlnm.Print_Titles" localSheetId="0">'Rekapitulace stavby'!$52:$52</definedName>
    <definedName name="_xlnm._FilterDatabase" localSheetId="1" hidden="1">'00 - VEDLEJŠÍ A OSTATNÍ N...'!$C$80:$K$92</definedName>
    <definedName name="_xlnm.Print_Area" localSheetId="1">'00 - VEDLEJŠÍ A OSTATNÍ N...'!$C$4:$J$39,'00 - VEDLEJŠÍ A OSTATNÍ N...'!$C$68:$K$92</definedName>
    <definedName name="_xlnm.Print_Titles" localSheetId="1">'00 - VEDLEJŠÍ A OSTATNÍ N...'!$80:$80</definedName>
    <definedName name="_xlnm._FilterDatabase" localSheetId="2" hidden="1">'SO 000 - Příprava staveniště'!$C$81:$K$97</definedName>
    <definedName name="_xlnm.Print_Area" localSheetId="2">'SO 000 - Příprava staveniště'!$C$4:$J$39,'SO 000 - Příprava staveniště'!$C$69:$K$97</definedName>
    <definedName name="_xlnm.Print_Titles" localSheetId="2">'SO 000 - Příprava staveniště'!$81:$81</definedName>
    <definedName name="_xlnm._FilterDatabase" localSheetId="3" hidden="1">'SO 101 - Komunikace'!$C$84:$K$176</definedName>
    <definedName name="_xlnm.Print_Area" localSheetId="3">'SO 101 - Komunikace'!$C$4:$J$39,'SO 101 - Komunikace'!$C$72:$K$176</definedName>
    <definedName name="_xlnm.Print_Titles" localSheetId="3">'SO 101 - Komunikace'!$84:$84</definedName>
    <definedName name="_xlnm._FilterDatabase" localSheetId="4" hidden="1">'SO 201 - Opěrná zeď'!$C$90:$K$290</definedName>
    <definedName name="_xlnm.Print_Area" localSheetId="4">'SO 201 - Opěrná zeď'!$C$4:$J$39,'SO 201 - Opěrná zeď'!$C$78:$K$290</definedName>
    <definedName name="_xlnm.Print_Titles" localSheetId="4">'SO 201 - Opěrná zeď'!$90:$90</definedName>
  </definedNames>
  <calcPr/>
</workbook>
</file>

<file path=xl/calcChain.xml><?xml version="1.0" encoding="utf-8"?>
<calcChain xmlns="http://schemas.openxmlformats.org/spreadsheetml/2006/main">
  <c i="5" r="J37"/>
  <c r="J36"/>
  <c i="1" r="AY58"/>
  <c i="5" r="J35"/>
  <c i="1" r="AX58"/>
  <c i="5" r="BI289"/>
  <c r="BH289"/>
  <c r="BG289"/>
  <c r="BF289"/>
  <c r="T289"/>
  <c r="R289"/>
  <c r="P289"/>
  <c r="BK289"/>
  <c r="J289"/>
  <c r="BE289"/>
  <c r="BI286"/>
  <c r="BH286"/>
  <c r="BG286"/>
  <c r="BF286"/>
  <c r="T286"/>
  <c r="R286"/>
  <c r="P286"/>
  <c r="BK286"/>
  <c r="J286"/>
  <c r="BE286"/>
  <c r="BI281"/>
  <c r="BH281"/>
  <c r="BG281"/>
  <c r="BF281"/>
  <c r="T281"/>
  <c r="R281"/>
  <c r="P281"/>
  <c r="BK281"/>
  <c r="J281"/>
  <c r="BE281"/>
  <c r="BI279"/>
  <c r="BH279"/>
  <c r="BG279"/>
  <c r="BF279"/>
  <c r="T279"/>
  <c r="R279"/>
  <c r="P279"/>
  <c r="BK279"/>
  <c r="J279"/>
  <c r="BE279"/>
  <c r="BI277"/>
  <c r="BH277"/>
  <c r="BG277"/>
  <c r="BF277"/>
  <c r="T277"/>
  <c r="R277"/>
  <c r="P277"/>
  <c r="BK277"/>
  <c r="J277"/>
  <c r="BE277"/>
  <c r="BI275"/>
  <c r="BH275"/>
  <c r="BG275"/>
  <c r="BF275"/>
  <c r="T275"/>
  <c r="R275"/>
  <c r="P275"/>
  <c r="BK275"/>
  <c r="J275"/>
  <c r="BE275"/>
  <c r="BI271"/>
  <c r="BH271"/>
  <c r="BG271"/>
  <c r="BF271"/>
  <c r="T271"/>
  <c r="T270"/>
  <c r="T269"/>
  <c r="R271"/>
  <c r="R270"/>
  <c r="R269"/>
  <c r="P271"/>
  <c r="P270"/>
  <c r="P269"/>
  <c r="BK271"/>
  <c r="BK270"/>
  <c r="J270"/>
  <c r="BK269"/>
  <c r="J269"/>
  <c r="J271"/>
  <c r="BE271"/>
  <c r="J71"/>
  <c r="J70"/>
  <c r="BI268"/>
  <c r="BH268"/>
  <c r="BG268"/>
  <c r="BF268"/>
  <c r="T268"/>
  <c r="T267"/>
  <c r="R268"/>
  <c r="R267"/>
  <c r="P268"/>
  <c r="P267"/>
  <c r="BK268"/>
  <c r="BK267"/>
  <c r="J267"/>
  <c r="J268"/>
  <c r="BE268"/>
  <c r="J69"/>
  <c r="BI265"/>
  <c r="BH265"/>
  <c r="BG265"/>
  <c r="BF265"/>
  <c r="T265"/>
  <c r="R265"/>
  <c r="P265"/>
  <c r="BK265"/>
  <c r="J265"/>
  <c r="BE265"/>
  <c r="BI261"/>
  <c r="BH261"/>
  <c r="BG261"/>
  <c r="BF261"/>
  <c r="T261"/>
  <c r="R261"/>
  <c r="P261"/>
  <c r="BK261"/>
  <c r="J261"/>
  <c r="BE261"/>
  <c r="BI259"/>
  <c r="BH259"/>
  <c r="BG259"/>
  <c r="BF259"/>
  <c r="T259"/>
  <c r="T258"/>
  <c r="R259"/>
  <c r="R258"/>
  <c r="P259"/>
  <c r="P258"/>
  <c r="BK259"/>
  <c r="BK258"/>
  <c r="J258"/>
  <c r="J259"/>
  <c r="BE259"/>
  <c r="J68"/>
  <c r="BI254"/>
  <c r="BH254"/>
  <c r="BG254"/>
  <c r="BF254"/>
  <c r="T254"/>
  <c r="R254"/>
  <c r="P254"/>
  <c r="BK254"/>
  <c r="J254"/>
  <c r="BE254"/>
  <c r="BI252"/>
  <c r="BH252"/>
  <c r="BG252"/>
  <c r="BF252"/>
  <c r="T252"/>
  <c r="R252"/>
  <c r="P252"/>
  <c r="BK252"/>
  <c r="J252"/>
  <c r="BE252"/>
  <c r="BI247"/>
  <c r="BH247"/>
  <c r="BG247"/>
  <c r="BF247"/>
  <c r="T247"/>
  <c r="R247"/>
  <c r="P247"/>
  <c r="BK247"/>
  <c r="J247"/>
  <c r="BE247"/>
  <c r="BI242"/>
  <c r="BH242"/>
  <c r="BG242"/>
  <c r="BF242"/>
  <c r="T242"/>
  <c r="R242"/>
  <c r="P242"/>
  <c r="BK242"/>
  <c r="J242"/>
  <c r="BE242"/>
  <c r="BI239"/>
  <c r="BH239"/>
  <c r="BG239"/>
  <c r="BF239"/>
  <c r="T239"/>
  <c r="R239"/>
  <c r="P239"/>
  <c r="BK239"/>
  <c r="J239"/>
  <c r="BE239"/>
  <c r="BI238"/>
  <c r="BH238"/>
  <c r="BG238"/>
  <c r="BF238"/>
  <c r="T238"/>
  <c r="R238"/>
  <c r="P238"/>
  <c r="BK238"/>
  <c r="J238"/>
  <c r="BE238"/>
  <c r="BI237"/>
  <c r="BH237"/>
  <c r="BG237"/>
  <c r="BF237"/>
  <c r="T237"/>
  <c r="R237"/>
  <c r="P237"/>
  <c r="BK237"/>
  <c r="J237"/>
  <c r="BE237"/>
  <c r="BI235"/>
  <c r="BH235"/>
  <c r="BG235"/>
  <c r="BF235"/>
  <c r="T235"/>
  <c r="T234"/>
  <c r="R235"/>
  <c r="R234"/>
  <c r="P235"/>
  <c r="P234"/>
  <c r="BK235"/>
  <c r="BK234"/>
  <c r="J234"/>
  <c r="J235"/>
  <c r="BE235"/>
  <c r="J67"/>
  <c r="BI229"/>
  <c r="BH229"/>
  <c r="BG229"/>
  <c r="BF229"/>
  <c r="T229"/>
  <c r="T228"/>
  <c r="R229"/>
  <c r="R228"/>
  <c r="P229"/>
  <c r="P228"/>
  <c r="BK229"/>
  <c r="BK228"/>
  <c r="J228"/>
  <c r="J229"/>
  <c r="BE229"/>
  <c r="J66"/>
  <c r="BI223"/>
  <c r="BH223"/>
  <c r="BG223"/>
  <c r="BF223"/>
  <c r="T223"/>
  <c r="R223"/>
  <c r="P223"/>
  <c r="BK223"/>
  <c r="J223"/>
  <c r="BE223"/>
  <c r="BI219"/>
  <c r="BH219"/>
  <c r="BG219"/>
  <c r="BF219"/>
  <c r="T219"/>
  <c r="T218"/>
  <c r="R219"/>
  <c r="R218"/>
  <c r="P219"/>
  <c r="P218"/>
  <c r="BK219"/>
  <c r="BK218"/>
  <c r="J218"/>
  <c r="J219"/>
  <c r="BE219"/>
  <c r="J65"/>
  <c r="BI216"/>
  <c r="BH216"/>
  <c r="BG216"/>
  <c r="BF216"/>
  <c r="T216"/>
  <c r="T215"/>
  <c r="R216"/>
  <c r="R215"/>
  <c r="P216"/>
  <c r="P215"/>
  <c r="BK216"/>
  <c r="BK215"/>
  <c r="J215"/>
  <c r="J216"/>
  <c r="BE216"/>
  <c r="J64"/>
  <c r="BI210"/>
  <c r="BH210"/>
  <c r="BG210"/>
  <c r="BF210"/>
  <c r="T210"/>
  <c r="R210"/>
  <c r="P210"/>
  <c r="BK210"/>
  <c r="J210"/>
  <c r="BE210"/>
  <c r="BI208"/>
  <c r="BH208"/>
  <c r="BG208"/>
  <c r="BF208"/>
  <c r="T208"/>
  <c r="R208"/>
  <c r="P208"/>
  <c r="BK208"/>
  <c r="J208"/>
  <c r="BE208"/>
  <c r="BI199"/>
  <c r="BH199"/>
  <c r="BG199"/>
  <c r="BF199"/>
  <c r="T199"/>
  <c r="R199"/>
  <c r="P199"/>
  <c r="BK199"/>
  <c r="J199"/>
  <c r="BE199"/>
  <c r="BI194"/>
  <c r="BH194"/>
  <c r="BG194"/>
  <c r="BF194"/>
  <c r="T194"/>
  <c r="R194"/>
  <c r="P194"/>
  <c r="BK194"/>
  <c r="J194"/>
  <c r="BE194"/>
  <c r="BI190"/>
  <c r="BH190"/>
  <c r="BG190"/>
  <c r="BF190"/>
  <c r="T190"/>
  <c r="R190"/>
  <c r="P190"/>
  <c r="BK190"/>
  <c r="J190"/>
  <c r="BE190"/>
  <c r="BI188"/>
  <c r="BH188"/>
  <c r="BG188"/>
  <c r="BF188"/>
  <c r="T188"/>
  <c r="R188"/>
  <c r="P188"/>
  <c r="BK188"/>
  <c r="J188"/>
  <c r="BE188"/>
  <c r="BI182"/>
  <c r="BH182"/>
  <c r="BG182"/>
  <c r="BF182"/>
  <c r="T182"/>
  <c r="R182"/>
  <c r="P182"/>
  <c r="BK182"/>
  <c r="J182"/>
  <c r="BE182"/>
  <c r="BI178"/>
  <c r="BH178"/>
  <c r="BG178"/>
  <c r="BF178"/>
  <c r="T178"/>
  <c r="T177"/>
  <c r="R178"/>
  <c r="R177"/>
  <c r="P178"/>
  <c r="P177"/>
  <c r="BK178"/>
  <c r="BK177"/>
  <c r="J177"/>
  <c r="J178"/>
  <c r="BE178"/>
  <c r="J63"/>
  <c r="BI173"/>
  <c r="BH173"/>
  <c r="BG173"/>
  <c r="BF173"/>
  <c r="T173"/>
  <c r="R173"/>
  <c r="P173"/>
  <c r="BK173"/>
  <c r="J173"/>
  <c r="BE173"/>
  <c r="BI165"/>
  <c r="BH165"/>
  <c r="BG165"/>
  <c r="BF165"/>
  <c r="T165"/>
  <c r="R165"/>
  <c r="P165"/>
  <c r="BK165"/>
  <c r="J165"/>
  <c r="BE165"/>
  <c r="BI160"/>
  <c r="BH160"/>
  <c r="BG160"/>
  <c r="BF160"/>
  <c r="T160"/>
  <c r="R160"/>
  <c r="P160"/>
  <c r="BK160"/>
  <c r="J160"/>
  <c r="BE160"/>
  <c r="BI152"/>
  <c r="BH152"/>
  <c r="BG152"/>
  <c r="BF152"/>
  <c r="T152"/>
  <c r="R152"/>
  <c r="P152"/>
  <c r="BK152"/>
  <c r="J152"/>
  <c r="BE152"/>
  <c r="BI148"/>
  <c r="BH148"/>
  <c r="BG148"/>
  <c r="BF148"/>
  <c r="T148"/>
  <c r="R148"/>
  <c r="P148"/>
  <c r="BK148"/>
  <c r="J148"/>
  <c r="BE148"/>
  <c r="BI141"/>
  <c r="BH141"/>
  <c r="BG141"/>
  <c r="BF141"/>
  <c r="T141"/>
  <c r="R141"/>
  <c r="P141"/>
  <c r="BK141"/>
  <c r="J141"/>
  <c r="BE141"/>
  <c r="BI139"/>
  <c r="BH139"/>
  <c r="BG139"/>
  <c r="BF139"/>
  <c r="T139"/>
  <c r="R139"/>
  <c r="P139"/>
  <c r="BK139"/>
  <c r="J139"/>
  <c r="BE139"/>
  <c r="BI136"/>
  <c r="BH136"/>
  <c r="BG136"/>
  <c r="BF136"/>
  <c r="T136"/>
  <c r="R136"/>
  <c r="P136"/>
  <c r="BK136"/>
  <c r="J136"/>
  <c r="BE136"/>
  <c r="BI132"/>
  <c r="BH132"/>
  <c r="BG132"/>
  <c r="BF132"/>
  <c r="T132"/>
  <c r="R132"/>
  <c r="P132"/>
  <c r="BK132"/>
  <c r="J132"/>
  <c r="BE132"/>
  <c r="BI128"/>
  <c r="BH128"/>
  <c r="BG128"/>
  <c r="BF128"/>
  <c r="T128"/>
  <c r="T127"/>
  <c r="R128"/>
  <c r="R127"/>
  <c r="P128"/>
  <c r="P127"/>
  <c r="BK128"/>
  <c r="BK127"/>
  <c r="J127"/>
  <c r="J128"/>
  <c r="BE128"/>
  <c r="J62"/>
  <c r="BI123"/>
  <c r="BH123"/>
  <c r="BG123"/>
  <c r="BF123"/>
  <c r="T123"/>
  <c r="R123"/>
  <c r="P123"/>
  <c r="BK123"/>
  <c r="J123"/>
  <c r="BE123"/>
  <c r="BI121"/>
  <c r="BH121"/>
  <c r="BG121"/>
  <c r="BF121"/>
  <c r="T121"/>
  <c r="R121"/>
  <c r="P121"/>
  <c r="BK121"/>
  <c r="J121"/>
  <c r="BE121"/>
  <c r="BI120"/>
  <c r="BH120"/>
  <c r="BG120"/>
  <c r="BF120"/>
  <c r="T120"/>
  <c r="R120"/>
  <c r="P120"/>
  <c r="BK120"/>
  <c r="J120"/>
  <c r="BE120"/>
  <c r="BI117"/>
  <c r="BH117"/>
  <c r="BG117"/>
  <c r="BF117"/>
  <c r="T117"/>
  <c r="R117"/>
  <c r="P117"/>
  <c r="BK117"/>
  <c r="J117"/>
  <c r="BE117"/>
  <c r="BI115"/>
  <c r="BH115"/>
  <c r="BG115"/>
  <c r="BF115"/>
  <c r="T115"/>
  <c r="R115"/>
  <c r="P115"/>
  <c r="BK115"/>
  <c r="J115"/>
  <c r="BE115"/>
  <c r="BI112"/>
  <c r="BH112"/>
  <c r="BG112"/>
  <c r="BF112"/>
  <c r="T112"/>
  <c r="R112"/>
  <c r="P112"/>
  <c r="BK112"/>
  <c r="J112"/>
  <c r="BE112"/>
  <c r="BI110"/>
  <c r="BH110"/>
  <c r="BG110"/>
  <c r="BF110"/>
  <c r="T110"/>
  <c r="R110"/>
  <c r="P110"/>
  <c r="BK110"/>
  <c r="J110"/>
  <c r="BE110"/>
  <c r="BI103"/>
  <c r="BH103"/>
  <c r="BG103"/>
  <c r="BF103"/>
  <c r="T103"/>
  <c r="R103"/>
  <c r="P103"/>
  <c r="BK103"/>
  <c r="J103"/>
  <c r="BE103"/>
  <c r="BI100"/>
  <c r="BH100"/>
  <c r="BG100"/>
  <c r="BF100"/>
  <c r="T100"/>
  <c r="R100"/>
  <c r="P100"/>
  <c r="BK100"/>
  <c r="J100"/>
  <c r="BE100"/>
  <c r="BI96"/>
  <c r="BH96"/>
  <c r="BG96"/>
  <c r="BF96"/>
  <c r="T96"/>
  <c r="R96"/>
  <c r="P96"/>
  <c r="BK96"/>
  <c r="J96"/>
  <c r="BE96"/>
  <c r="BI94"/>
  <c r="F37"/>
  <c i="1" r="BD58"/>
  <c i="5" r="BH94"/>
  <c r="F36"/>
  <c i="1" r="BC58"/>
  <c i="5" r="BG94"/>
  <c r="F35"/>
  <c i="1" r="BB58"/>
  <c i="5" r="BF94"/>
  <c r="J34"/>
  <c i="1" r="AW58"/>
  <c i="5" r="F34"/>
  <c i="1" r="BA58"/>
  <c i="5" r="T94"/>
  <c r="T93"/>
  <c r="T92"/>
  <c r="T91"/>
  <c r="R94"/>
  <c r="R93"/>
  <c r="R92"/>
  <c r="R91"/>
  <c r="P94"/>
  <c r="P93"/>
  <c r="P92"/>
  <c r="P91"/>
  <c i="1" r="AU58"/>
  <c i="5" r="BK94"/>
  <c r="BK93"/>
  <c r="J93"/>
  <c r="BK92"/>
  <c r="J92"/>
  <c r="BK91"/>
  <c r="J91"/>
  <c r="J59"/>
  <c r="J30"/>
  <c i="1" r="AG58"/>
  <c i="5" r="J94"/>
  <c r="BE94"/>
  <c r="J33"/>
  <c i="1" r="AV58"/>
  <c i="5" r="F33"/>
  <c i="1" r="AZ58"/>
  <c i="5" r="J61"/>
  <c r="J60"/>
  <c r="J88"/>
  <c r="J87"/>
  <c r="F87"/>
  <c r="F85"/>
  <c r="E83"/>
  <c r="J55"/>
  <c r="J54"/>
  <c r="F54"/>
  <c r="F52"/>
  <c r="E50"/>
  <c r="J39"/>
  <c r="J18"/>
  <c r="E18"/>
  <c r="F88"/>
  <c r="F55"/>
  <c r="J17"/>
  <c r="J12"/>
  <c r="J85"/>
  <c r="J52"/>
  <c r="E7"/>
  <c r="E81"/>
  <c r="E48"/>
  <c i="4" r="J37"/>
  <c r="J36"/>
  <c i="1" r="AY57"/>
  <c i="4" r="J35"/>
  <c i="1" r="AX57"/>
  <c i="4" r="BI174"/>
  <c r="BH174"/>
  <c r="BG174"/>
  <c r="BF174"/>
  <c r="T174"/>
  <c r="R174"/>
  <c r="P174"/>
  <c r="BK174"/>
  <c r="J174"/>
  <c r="BE174"/>
  <c r="BI170"/>
  <c r="BH170"/>
  <c r="BG170"/>
  <c r="BF170"/>
  <c r="T170"/>
  <c r="R170"/>
  <c r="P170"/>
  <c r="BK170"/>
  <c r="J170"/>
  <c r="BE170"/>
  <c r="BI164"/>
  <c r="BH164"/>
  <c r="BG164"/>
  <c r="BF164"/>
  <c r="T164"/>
  <c r="T163"/>
  <c r="R164"/>
  <c r="R163"/>
  <c r="P164"/>
  <c r="P163"/>
  <c r="BK164"/>
  <c r="BK163"/>
  <c r="J163"/>
  <c r="J164"/>
  <c r="BE164"/>
  <c r="J65"/>
  <c r="BI161"/>
  <c r="BH161"/>
  <c r="BG161"/>
  <c r="BF161"/>
  <c r="T161"/>
  <c r="T160"/>
  <c r="R161"/>
  <c r="R160"/>
  <c r="P161"/>
  <c r="P160"/>
  <c r="BK161"/>
  <c r="BK160"/>
  <c r="J160"/>
  <c r="J161"/>
  <c r="BE161"/>
  <c r="J64"/>
  <c r="BI158"/>
  <c r="BH158"/>
  <c r="BG158"/>
  <c r="BF158"/>
  <c r="T158"/>
  <c r="R158"/>
  <c r="P158"/>
  <c r="BK158"/>
  <c r="J158"/>
  <c r="BE158"/>
  <c r="BI154"/>
  <c r="BH154"/>
  <c r="BG154"/>
  <c r="BF154"/>
  <c r="T154"/>
  <c r="R154"/>
  <c r="P154"/>
  <c r="BK154"/>
  <c r="J154"/>
  <c r="BE154"/>
  <c r="BI148"/>
  <c r="BH148"/>
  <c r="BG148"/>
  <c r="BF148"/>
  <c r="T148"/>
  <c r="R148"/>
  <c r="P148"/>
  <c r="BK148"/>
  <c r="J148"/>
  <c r="BE148"/>
  <c r="BI146"/>
  <c r="BH146"/>
  <c r="BG146"/>
  <c r="BF146"/>
  <c r="T146"/>
  <c r="T145"/>
  <c r="R146"/>
  <c r="R145"/>
  <c r="P146"/>
  <c r="P145"/>
  <c r="BK146"/>
  <c r="BK145"/>
  <c r="J145"/>
  <c r="J146"/>
  <c r="BE146"/>
  <c r="J63"/>
  <c r="BI142"/>
  <c r="BH142"/>
  <c r="BG142"/>
  <c r="BF142"/>
  <c r="T142"/>
  <c r="R142"/>
  <c r="P142"/>
  <c r="BK142"/>
  <c r="J142"/>
  <c r="BE142"/>
  <c r="BI140"/>
  <c r="BH140"/>
  <c r="BG140"/>
  <c r="BF140"/>
  <c r="T140"/>
  <c r="R140"/>
  <c r="P140"/>
  <c r="BK140"/>
  <c r="J140"/>
  <c r="BE140"/>
  <c r="BI135"/>
  <c r="BH135"/>
  <c r="BG135"/>
  <c r="BF135"/>
  <c r="T135"/>
  <c r="R135"/>
  <c r="P135"/>
  <c r="BK135"/>
  <c r="J135"/>
  <c r="BE135"/>
  <c r="BI130"/>
  <c r="BH130"/>
  <c r="BG130"/>
  <c r="BF130"/>
  <c r="T130"/>
  <c r="R130"/>
  <c r="P130"/>
  <c r="BK130"/>
  <c r="J130"/>
  <c r="BE130"/>
  <c r="BI126"/>
  <c r="BH126"/>
  <c r="BG126"/>
  <c r="BF126"/>
  <c r="T126"/>
  <c r="R126"/>
  <c r="P126"/>
  <c r="BK126"/>
  <c r="J126"/>
  <c r="BE126"/>
  <c r="BI122"/>
  <c r="BH122"/>
  <c r="BG122"/>
  <c r="BF122"/>
  <c r="T122"/>
  <c r="R122"/>
  <c r="P122"/>
  <c r="BK122"/>
  <c r="J122"/>
  <c r="BE122"/>
  <c r="BI118"/>
  <c r="BH118"/>
  <c r="BG118"/>
  <c r="BF118"/>
  <c r="T118"/>
  <c r="R118"/>
  <c r="P118"/>
  <c r="BK118"/>
  <c r="J118"/>
  <c r="BE118"/>
  <c r="BI115"/>
  <c r="BH115"/>
  <c r="BG115"/>
  <c r="BF115"/>
  <c r="T115"/>
  <c r="T114"/>
  <c r="R115"/>
  <c r="R114"/>
  <c r="P115"/>
  <c r="P114"/>
  <c r="BK115"/>
  <c r="BK114"/>
  <c r="J114"/>
  <c r="J115"/>
  <c r="BE115"/>
  <c r="J62"/>
  <c r="BI109"/>
  <c r="BH109"/>
  <c r="BG109"/>
  <c r="BF109"/>
  <c r="T109"/>
  <c r="R109"/>
  <c r="P109"/>
  <c r="BK109"/>
  <c r="J109"/>
  <c r="BE109"/>
  <c r="BI106"/>
  <c r="BH106"/>
  <c r="BG106"/>
  <c r="BF106"/>
  <c r="T106"/>
  <c r="R106"/>
  <c r="P106"/>
  <c r="BK106"/>
  <c r="J106"/>
  <c r="BE106"/>
  <c r="BI100"/>
  <c r="BH100"/>
  <c r="BG100"/>
  <c r="BF100"/>
  <c r="T100"/>
  <c r="R100"/>
  <c r="P100"/>
  <c r="BK100"/>
  <c r="J100"/>
  <c r="BE100"/>
  <c r="BI96"/>
  <c r="BH96"/>
  <c r="BG96"/>
  <c r="BF96"/>
  <c r="T96"/>
  <c r="R96"/>
  <c r="P96"/>
  <c r="BK96"/>
  <c r="J96"/>
  <c r="BE96"/>
  <c r="BI92"/>
  <c r="BH92"/>
  <c r="BG92"/>
  <c r="BF92"/>
  <c r="T92"/>
  <c r="R92"/>
  <c r="P92"/>
  <c r="BK92"/>
  <c r="J92"/>
  <c r="BE92"/>
  <c r="BI88"/>
  <c r="F37"/>
  <c i="1" r="BD57"/>
  <c i="4" r="BH88"/>
  <c r="F36"/>
  <c i="1" r="BC57"/>
  <c i="4" r="BG88"/>
  <c r="F35"/>
  <c i="1" r="BB57"/>
  <c i="4" r="BF88"/>
  <c r="J34"/>
  <c i="1" r="AW57"/>
  <c i="4" r="F34"/>
  <c i="1" r="BA57"/>
  <c i="4" r="T88"/>
  <c r="T87"/>
  <c r="T86"/>
  <c r="T85"/>
  <c r="R88"/>
  <c r="R87"/>
  <c r="R86"/>
  <c r="R85"/>
  <c r="P88"/>
  <c r="P87"/>
  <c r="P86"/>
  <c r="P85"/>
  <c i="1" r="AU57"/>
  <c i="4" r="BK88"/>
  <c r="BK87"/>
  <c r="J87"/>
  <c r="BK86"/>
  <c r="J86"/>
  <c r="BK85"/>
  <c r="J85"/>
  <c r="J59"/>
  <c r="J30"/>
  <c i="1" r="AG57"/>
  <c i="4" r="J88"/>
  <c r="BE88"/>
  <c r="J33"/>
  <c i="1" r="AV57"/>
  <c i="4" r="F33"/>
  <c i="1" r="AZ57"/>
  <c i="4" r="J61"/>
  <c r="J60"/>
  <c r="J82"/>
  <c r="J81"/>
  <c r="F81"/>
  <c r="F79"/>
  <c r="E77"/>
  <c r="J55"/>
  <c r="J54"/>
  <c r="F54"/>
  <c r="F52"/>
  <c r="E50"/>
  <c r="J39"/>
  <c r="J18"/>
  <c r="E18"/>
  <c r="F82"/>
  <c r="F55"/>
  <c r="J17"/>
  <c r="J12"/>
  <c r="J79"/>
  <c r="J52"/>
  <c r="E7"/>
  <c r="E75"/>
  <c r="E48"/>
  <c i="3" r="J37"/>
  <c r="J36"/>
  <c i="1" r="AY56"/>
  <c i="3" r="J35"/>
  <c i="1" r="AX56"/>
  <c i="3" r="BI96"/>
  <c r="BH96"/>
  <c r="BG96"/>
  <c r="BF96"/>
  <c r="T96"/>
  <c r="R96"/>
  <c r="P96"/>
  <c r="BK96"/>
  <c r="J96"/>
  <c r="BE96"/>
  <c r="BI94"/>
  <c r="BH94"/>
  <c r="BG94"/>
  <c r="BF94"/>
  <c r="T94"/>
  <c r="R94"/>
  <c r="P94"/>
  <c r="BK94"/>
  <c r="J94"/>
  <c r="BE94"/>
  <c r="BI92"/>
  <c r="BH92"/>
  <c r="BG92"/>
  <c r="BF92"/>
  <c r="T92"/>
  <c r="T91"/>
  <c r="R92"/>
  <c r="R91"/>
  <c r="P92"/>
  <c r="P91"/>
  <c r="BK92"/>
  <c r="BK91"/>
  <c r="J91"/>
  <c r="J92"/>
  <c r="BE92"/>
  <c r="J62"/>
  <c r="BI87"/>
  <c r="BH87"/>
  <c r="BG87"/>
  <c r="BF87"/>
  <c r="T87"/>
  <c r="R87"/>
  <c r="P87"/>
  <c r="BK87"/>
  <c r="J87"/>
  <c r="BE87"/>
  <c r="BI85"/>
  <c r="F37"/>
  <c i="1" r="BD56"/>
  <c i="3" r="BH85"/>
  <c r="F36"/>
  <c i="1" r="BC56"/>
  <c i="3" r="BG85"/>
  <c r="F35"/>
  <c i="1" r="BB56"/>
  <c i="3" r="BF85"/>
  <c r="J34"/>
  <c i="1" r="AW56"/>
  <c i="3" r="F34"/>
  <c i="1" r="BA56"/>
  <c i="3" r="T85"/>
  <c r="T84"/>
  <c r="T83"/>
  <c r="T82"/>
  <c r="R85"/>
  <c r="R84"/>
  <c r="R83"/>
  <c r="R82"/>
  <c r="P85"/>
  <c r="P84"/>
  <c r="P83"/>
  <c r="P82"/>
  <c i="1" r="AU56"/>
  <c i="3" r="BK85"/>
  <c r="BK84"/>
  <c r="J84"/>
  <c r="BK83"/>
  <c r="J83"/>
  <c r="BK82"/>
  <c r="J82"/>
  <c r="J59"/>
  <c r="J30"/>
  <c i="1" r="AG56"/>
  <c i="3" r="J85"/>
  <c r="BE85"/>
  <c r="J33"/>
  <c i="1" r="AV56"/>
  <c i="3" r="F33"/>
  <c i="1" r="AZ56"/>
  <c i="3" r="J61"/>
  <c r="J60"/>
  <c r="J79"/>
  <c r="J78"/>
  <c r="F78"/>
  <c r="F76"/>
  <c r="E74"/>
  <c r="J55"/>
  <c r="J54"/>
  <c r="F54"/>
  <c r="F52"/>
  <c r="E50"/>
  <c r="J39"/>
  <c r="J18"/>
  <c r="E18"/>
  <c r="F79"/>
  <c r="F55"/>
  <c r="J17"/>
  <c r="J12"/>
  <c r="J76"/>
  <c r="J52"/>
  <c r="E7"/>
  <c r="E72"/>
  <c r="E48"/>
  <c i="2" r="J37"/>
  <c r="J36"/>
  <c i="1" r="AY55"/>
  <c i="2" r="J35"/>
  <c i="1" r="AX55"/>
  <c i="2" r="BI91"/>
  <c r="BH91"/>
  <c r="BG91"/>
  <c r="BF91"/>
  <c r="T91"/>
  <c r="R91"/>
  <c r="P91"/>
  <c r="BK91"/>
  <c r="J91"/>
  <c r="BE91"/>
  <c r="BI89"/>
  <c r="BH89"/>
  <c r="BG89"/>
  <c r="BF89"/>
  <c r="T89"/>
  <c r="R89"/>
  <c r="P89"/>
  <c r="BK89"/>
  <c r="J89"/>
  <c r="BE89"/>
  <c r="BI88"/>
  <c r="BH88"/>
  <c r="BG88"/>
  <c r="BF88"/>
  <c r="T88"/>
  <c r="R88"/>
  <c r="P88"/>
  <c r="BK88"/>
  <c r="J88"/>
  <c r="BE88"/>
  <c r="BI87"/>
  <c r="BH87"/>
  <c r="BG87"/>
  <c r="BF87"/>
  <c r="T87"/>
  <c r="T86"/>
  <c r="R87"/>
  <c r="R86"/>
  <c r="P87"/>
  <c r="P86"/>
  <c r="BK87"/>
  <c r="BK86"/>
  <c r="J86"/>
  <c r="J87"/>
  <c r="BE87"/>
  <c r="J61"/>
  <c r="BI85"/>
  <c r="BH85"/>
  <c r="BG85"/>
  <c r="BF85"/>
  <c r="T85"/>
  <c r="R85"/>
  <c r="P85"/>
  <c r="BK85"/>
  <c r="J85"/>
  <c r="BE85"/>
  <c r="BI83"/>
  <c r="F37"/>
  <c i="1" r="BD55"/>
  <c i="2" r="BH83"/>
  <c r="F36"/>
  <c i="1" r="BC55"/>
  <c i="2" r="BG83"/>
  <c r="F35"/>
  <c i="1" r="BB55"/>
  <c i="2" r="BF83"/>
  <c r="J34"/>
  <c i="1" r="AW55"/>
  <c i="2" r="F34"/>
  <c i="1" r="BA55"/>
  <c i="2" r="T83"/>
  <c r="T82"/>
  <c r="T81"/>
  <c r="R83"/>
  <c r="R82"/>
  <c r="R81"/>
  <c r="P83"/>
  <c r="P82"/>
  <c r="P81"/>
  <c i="1" r="AU55"/>
  <c i="2" r="BK83"/>
  <c r="BK82"/>
  <c r="J82"/>
  <c r="BK81"/>
  <c r="J81"/>
  <c r="J59"/>
  <c r="J30"/>
  <c i="1" r="AG55"/>
  <c i="2" r="J83"/>
  <c r="BE83"/>
  <c r="J33"/>
  <c i="1" r="AV55"/>
  <c i="2" r="F33"/>
  <c i="1" r="AZ55"/>
  <c i="2" r="J60"/>
  <c r="J78"/>
  <c r="J77"/>
  <c r="F77"/>
  <c r="F75"/>
  <c r="E73"/>
  <c r="J55"/>
  <c r="J54"/>
  <c r="F54"/>
  <c r="F52"/>
  <c r="E50"/>
  <c r="J39"/>
  <c r="J18"/>
  <c r="E18"/>
  <c r="F78"/>
  <c r="F55"/>
  <c r="J17"/>
  <c r="J12"/>
  <c r="J75"/>
  <c r="J52"/>
  <c r="E7"/>
  <c r="E71"/>
  <c r="E48"/>
  <c i="1" r="BD54"/>
  <c r="W33"/>
  <c r="BC54"/>
  <c r="W32"/>
  <c r="BB54"/>
  <c r="W31"/>
  <c r="BA54"/>
  <c r="W30"/>
  <c r="AZ54"/>
  <c r="W29"/>
  <c r="AY54"/>
  <c r="AX54"/>
  <c r="AW54"/>
  <c r="AK30"/>
  <c r="AV54"/>
  <c r="AK29"/>
  <c r="AU54"/>
  <c r="AT54"/>
  <c r="AS54"/>
  <c r="AG54"/>
  <c r="AK26"/>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<sst xmlns="http://schemas.openxmlformats.org/spreadsheetml/2006/main">
  <si>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</si>
  <si>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</si>
  <si>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</si>
  <si>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</si>
  <si>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</si>
  <si>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{d29373c1-079a-473f-ae2e-25875bd01931}</t>
  </si>
  <si>
    <t>0,1</t>
  </si>
  <si>
    <t>21</t>
  </si>
  <si>
    <t>15</t>
  </si>
  <si>
    <t>REKAPITULACE STAVBY</t>
  </si>
  <si>
    <t xml:space="preserve">v ---  níže se nacházejí doplnkové a pomocné údaje k sestavám  --- v</t>
  </si>
  <si>
    <t>Návod na vyplnění</t>
  </si>
  <si>
    <t>0,01</t>
  </si>
  <si>
    <t>Kód:</t>
  </si>
  <si>
    <t>08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</si>
  <si>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</si>
  <si>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</si>
  <si>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II/199 SVAH SVĚTCE</t>
  </si>
  <si>
    <t>KSO:</t>
  </si>
  <si>
    <t/>
  </si>
  <si>
    <t>CC-CZ:</t>
  </si>
  <si>
    <t>Místo:</t>
  </si>
  <si>
    <t xml:space="preserve"> </t>
  </si>
  <si>
    <t>Datum:</t>
  </si>
  <si>
    <t>18.5.2020</t>
  </si>
  <si>
    <t>Zadavatel:</t>
  </si>
  <si>
    <t>IČ:</t>
  </si>
  <si>
    <t>Správa a údržba silnic Plzeňské kraje, p.o.</t>
  </si>
  <si>
    <t>DIČ:</t>
  </si>
  <si>
    <t>Uchazeč:</t>
  </si>
  <si>
    <t>Vyplň údaj</t>
  </si>
  <si>
    <t>Projektant:</t>
  </si>
  <si>
    <t>SG GEOTECHNIKA a.s.</t>
  </si>
  <si>
    <t>True</t>
  </si>
  <si>
    <t>Zpracovatel:</t>
  </si>
  <si>
    <t>ROMAN MITAS</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</si>
  <si>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</si>
  <si>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</si>
  <si>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</si>
  <si>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</si>
  <si>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</si>
  <si>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</si>
  <si>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</si>
  <si>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</si>
  <si>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</si>
  <si>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</si>
  <si>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</si>
  <si>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</si>
  <si>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</si>
  <si>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</si>
  <si>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</si>
  <si>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</si>
  <si>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</si>
  <si>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</si>
  <si>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</si>
  <si>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</si>
  <si>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</si>
  <si>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</si>
  <si>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</si>
  <si>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</si>
  <si>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</si>
  <si>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</si>
  <si>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</si>
  <si>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</si>
  <si>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</si>
  <si>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</si>
  <si>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</si>
  <si>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</si>
  <si>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</si>
  <si>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</si>
  <si>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</si>
  <si>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</si>
  <si>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</si>
  <si>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</si>
  <si>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</si>
  <si>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</si>
  <si>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</si>
  <si>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t>
  </si>
  <si>
    <t>VEDLEJŠÍ A OSTATNÍ NÁKLADY</t>
  </si>
  <si>
    <t>STA</t>
  </si>
  <si>
    <t>1</t>
  </si>
  <si>
    <t>{34b77913-ffdb-4378-8d5a-5f78949a318d}</t>
  </si>
  <si>
    <t>2</t>
  </si>
  <si>
    <t>SO 000</t>
  </si>
  <si>
    <t>Příprava staveniště</t>
  </si>
  <si>
    <t>{2b61ea43-4803-497f-9e80-9ca875975de1}</t>
  </si>
  <si>
    <t>SO 101</t>
  </si>
  <si>
    <t>Komunikace</t>
  </si>
  <si>
    <t>{a9263615-eca1-45ab-a010-c168819f0e1e}</t>
  </si>
  <si>
    <t>SO 201</t>
  </si>
  <si>
    <t>Opěrná zeď</t>
  </si>
  <si>
    <t>{27d03d2b-2854-4796-b58b-c824190b84de}</t>
  </si>
  <si>
    <t>KRYCÍ LIST SOUPISU PRACÍ</t>
  </si>
  <si>
    <t>Objekt:</t>
  </si>
  <si>
    <t>00 - VEDLEJŠÍ A OSTATNÍ NÁKLADY</t>
  </si>
  <si>
    <t>SG Geotechnika a.s.</t>
  </si>
  <si>
    <t>REKAPITULACE ČLENĚNÍ SOUPISU PRACÍ</t>
  </si>
  <si>
    <t>Kód dílu - Popis</t>
  </si>
  <si>
    <t>Cena celkem [CZK]</t>
  </si>
  <si>
    <t>-1</t>
  </si>
  <si>
    <t>VN - VEDLEJŠÍ NÁKLADY</t>
  </si>
  <si>
    <t>ON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</si>
  <si>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</si>
  <si>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</si>
  <si>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</si>
  <si>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</si>
  <si>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</si>
  <si>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</si>
  <si>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</si>
  <si>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</si>
  <si>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</si>
  <si>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</si>
  <si>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</si>
  <si>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</si>
  <si>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</si>
  <si>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VN</t>
  </si>
  <si>
    <t>VEDLEJŠÍ NÁKLADY</t>
  </si>
  <si>
    <t>ROZPOCET</t>
  </si>
  <si>
    <t>K</t>
  </si>
  <si>
    <t>030001000</t>
  </si>
  <si>
    <t>Zařízení staveniště</t>
  </si>
  <si>
    <t>Kč</t>
  </si>
  <si>
    <t>CS ÚRS 2020 01</t>
  </si>
  <si>
    <t>1024</t>
  </si>
  <si>
    <t>-1364605351</t>
  </si>
  <si>
    <t>P</t>
  </si>
  <si>
    <t>Poznámka k položce:_x000d_
Do ceny položky zhotovitel zahrne:_x000d_
- náklady na objekty zařízení staveniště nutné k provozování po celou dobu výstavby;_x000d_
- náklady na přípojku elektrické energie potřebné k provozu staveniště a pro vlastní stavbu se staveništním rozvodem (rozvody), kde na tyto rozvody budou napojeny veškeré mechanizmy, stroje, osvětlení staveniště a objektu zařízení staveniště, včetně potřebného příslušenství (například sklad, dílna)._x000d_
_x000d_
Veškerá zeleň (stromy, keře, zatravněné plochy) přímo na staveništi a v okolí stavby, která není v kolizi s novou výstavbou, nesmí být narušena a je nutno ji chránit (např. dřevěným bedněním, sejmutím ornice apod.) v souladu s vyhláškou ČSN/DIN18920 Ochrana stromů, porostů a ploch pro vegetaci při stavebních činnostech. _x000d_
Při dokončení výstavby musí být staveniště a jeho okolí vráceno do stavu stejného nebo lepšího než byl ten, který existoval při předání staveniště zhotoviteli. _x000d_
Položka bude fakturována průběžně na základě dílčích faktur vztahujícím se ke konkrétním dílčím dodávkám zařízení staveniště.</t>
  </si>
  <si>
    <t>034503000</t>
  </si>
  <si>
    <t>Informační tabule na staveništi</t>
  </si>
  <si>
    <t>kus</t>
  </si>
  <si>
    <t>1916706861</t>
  </si>
  <si>
    <t>ON</t>
  </si>
  <si>
    <t>OSTATNÍ NÁKLADY</t>
  </si>
  <si>
    <t>3</t>
  </si>
  <si>
    <t>012203000</t>
  </si>
  <si>
    <t>Geodetické práce při provádění stavby</t>
  </si>
  <si>
    <t>-1248997331</t>
  </si>
  <si>
    <t>4</t>
  </si>
  <si>
    <t>013254000</t>
  </si>
  <si>
    <t>Dokumentace skutečného provedení stavby</t>
  </si>
  <si>
    <t>-2055730959</t>
  </si>
  <si>
    <t>5</t>
  </si>
  <si>
    <t>043002000</t>
  </si>
  <si>
    <t>Zkoušky a ostatní měření</t>
  </si>
  <si>
    <t>329295949</t>
  </si>
  <si>
    <t>Poznámka k položce:_x000d_
Do ceny položky zhotovitel zahrne:_x000d_
- náklady na vlastní provedení zkoušek;
_x000d_
- náklady na jejich organizaci;_x000d_
- náklady na energie, média a materiály nutné pro provedení zkoušek.
Položka zahrnuje práce nutné k odzkoušení skupin strojů a zařízení ve vzájemných vazbách a k prokázání, že příslušná dodávka je schopna zkušebního provozu. 
Dále položka zahrnuje u částí bez předepsaného zkušebního provozu práce nutné k odzkoušení skupin strojů a zařízení ve vzájemných vazbách a k prokázání, že příslušná dodávka je schopna provozu. 
_x000d_
Položka bude fakturována průběžně na základě dílčích faktur vztahujícím se ke konkrétním dílčím komplexním zkouškám skupin strojů a zařízení.</t>
  </si>
  <si>
    <t>6</t>
  </si>
  <si>
    <t>900901016</t>
  </si>
  <si>
    <t>Dopravně inženýrské opatření vč. projednání</t>
  </si>
  <si>
    <t>1336195220</t>
  </si>
  <si>
    <t>Poznámka k položce:_x000d_
Stavba bude prováděna bez úplné uzavírky._x000d_
Na místní komunikaci v délce cca 90 m bude z důvodu zajištění bezpečného provedení opěrných zdí dočasně zůžen jízdní pruh v kritickém místě na max. 3,0 m._x000d_
Doprava bude řízena světelnou signalizací. Na zajištění bezpečného a plynulého provozu bude dopravní opatření v místě stavby vyznačeno svislými dopravními značkami._x000d_
Před místem stavby (v obou směrech) bude v předepsaných vzdálenostech umístěna značka A15 - práce na silnici, značka A10 - světelná signalizace a SSZ (mobilní semaforová souprava)._x000d_
Na začátku staveniště bude umístěna příčná zábrana Z2, značka C4a přikázaný směr objíždění vpravo respektive na opačné straně C4b - přikázaný směr objíždění vlevo._x000d_
Staveniště bude od vozovky odděleno jednostrannými betonovými svodidly se směrovacími deskami Z4._x000d_
Doprava během pokládky obrusné vrstvy bude řízena kyvadlově odpovědnými osobami, nebude řízena semafory (schéma na konci zprávy)._x000d_
Označení pracovních míst bude odpovídat platným technickým podmínkám (TP 66 - Zásady pro označování pracovních míst na pozemních komunikacích, II. vydání)._x000d_
O tom, jaká dopravní opatření budou zvolena, stejně jako určení etapizace oprav, rozhodne správce komunikace ve spolupráci s prováděcí firmou, v součinnosti s příslušnými orgány státní správy a Policie ČR._x000d_
Prováděcí firma si zajistí detailní výkresy DIO s místem osazení jednotlivých dopravních značek a přesné termínové délky uzavírek. Dále pak si zajistí projednání s dotčenými orgány, hlavně pak Policií ČR, jednotkami IZS a provozovateli hromadné dopravy (ČSAD)._x000d_
Značky dopravního opatření budou základní velikosti s reflexní povrchovou úpravou. Jejich provedení a velikost musí splňovat podmínky ČSN.</t>
  </si>
  <si>
    <t>SO 000 - Příprava staveniště</t>
  </si>
  <si>
    <t>HSV - Práce a dodávky HSV</t>
  </si>
  <si>
    <t xml:space="preserve">    1 - Zemní práce</t>
  </si>
  <si>
    <t xml:space="preserve">    997 - Přesun sutě</t>
  </si>
  <si>
    <t>HSV</t>
  </si>
  <si>
    <t>Práce a dodávky HSV</t>
  </si>
  <si>
    <t>Zemní práce</t>
  </si>
  <si>
    <t>112201102</t>
  </si>
  <si>
    <t>Odstranění pařezů strojně s jejich vykopáním, vytrháním nebo odstřelením průměru přes 300 do 500 mm</t>
  </si>
  <si>
    <t>1641618826</t>
  </si>
  <si>
    <t>PSC</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</si>
  <si>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2._x000d_
4. Zásyp jam po pařezech se oceňuje cenami souboru cen 174 2.. Zásyp jam po pařezech._x000d_
5. Průměr pařezu se měří v místě řezu kmene na základě dvojího na sebe kolmého měření a následného zprůměrování naměřených hodnot._x000d_
</t>
  </si>
  <si>
    <t>174101101</t>
  </si>
  <si>
    <t>Zásyp sypaninou z jakékoliv horniny strojně s uložením výkopku ve vrstvách se zhutněním jam, šachet, rýh nebo kolem objektů v těchto vykopávkách</t>
  </si>
  <si>
    <t>m3</t>
  </si>
  <si>
    <t>-203327612</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</si>
  <si>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</si>
  <si>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VV</t>
  </si>
  <si>
    <t>4*0,5</t>
  </si>
  <si>
    <t>Součet</t>
  </si>
  <si>
    <t>997</t>
  </si>
  <si>
    <t>Přesun sutě</t>
  </si>
  <si>
    <t>997013501</t>
  </si>
  <si>
    <t>Odvoz suti a vybouraných hmot na skládku nebo meziskládku se složením, na vzdálenost do 1 km</t>
  </si>
  <si>
    <t>t</t>
  </si>
  <si>
    <t>1167270369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</si>
  <si>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</si>
  <si>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</si>
  <si>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</si>
  <si>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-1721891197</t>
  </si>
  <si>
    <t>997013811</t>
  </si>
  <si>
    <t>Poplatek za uložení stavebního odpadu na skládce (skládkovné) dřevěného zatříděného do Katalogu odpadů pod kódem 17 02 01</t>
  </si>
  <si>
    <t>-511942945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</si>
  <si>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</si>
  <si>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SO 101 - Komunikace</t>
  </si>
  <si>
    <t xml:space="preserve">    5 - Komunikace pozemní</t>
  </si>
  <si>
    <t xml:space="preserve">    9 - Ostatní konstrukce a práce, bourání</t>
  </si>
  <si>
    <t xml:space="preserve">    99 - Přesun hmot</t>
  </si>
  <si>
    <t>113154114.1</t>
  </si>
  <si>
    <t>Frézování živičného podkladu nebo krytu s naložením na dopravní prostředek plochy do 500 m2 bez překážek v trase, tloušťky vrstvy 110 mm</t>
  </si>
  <si>
    <t>m2</t>
  </si>
  <si>
    <t>1239291835</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</si>
  <si>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</si>
  <si>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"skladba B" 450</t>
  </si>
  <si>
    <t>113154114.2</t>
  </si>
  <si>
    <t>Frézování živičného podkladu nebo krytu s naložením na dopravní prostředek plochy do 500 m2 bez překážek v trase, tloušťky vrstvy 160 mm</t>
  </si>
  <si>
    <t>844372931</t>
  </si>
  <si>
    <t>"skladba A" 90</t>
  </si>
  <si>
    <t>113107164</t>
  </si>
  <si>
    <t>Odstranění podkladů nebo krytů strojně plochy jednotlivě přes 50 m2 do 200 m2 s přemístěním hmot na skládku na vzdálenost do 20 m nebo s naložením na dopravní prostředek z kameniva hrubého drceného, o tl. vrstvy přes 300 do 400 mm</t>
  </si>
  <si>
    <t>569647686</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</si>
  <si>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</si>
  <si>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1799089516</t>
  </si>
  <si>
    <t xml:space="preserve">Poznámka k položce:_x000d_
Aktivní zóna, CBR = min. 15%, ID = 0,85 hutněno na 100% PS (dle TKP kap. 4)  materiál - objemová hmotnost větší než 1600 kg/m³</t>
  </si>
  <si>
    <t>aktivní zona</t>
  </si>
  <si>
    <t>70</t>
  </si>
  <si>
    <t>M</t>
  </si>
  <si>
    <t>58344155</t>
  </si>
  <si>
    <t>štěrkodrť frakce 0/22</t>
  </si>
  <si>
    <t>8</t>
  </si>
  <si>
    <t>-354573732</t>
  </si>
  <si>
    <t>70*2,25/2</t>
  </si>
  <si>
    <t>181951112</t>
  </si>
  <si>
    <t>Úprava pláně vyrovnáním výškových rozdílů strojně v hornině třídy těžitelnosti I, skupiny 1 až 3 se zhutněním</t>
  </si>
  <si>
    <t>-938825933</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</si>
  <si>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</si>
  <si>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Poznámka k položce:_x000d_
pláň upravená a zhutněná na Edef2= 60 MPa</t>
  </si>
  <si>
    <t>Komunikace pozemní</t>
  </si>
  <si>
    <t>7</t>
  </si>
  <si>
    <t>564851111</t>
  </si>
  <si>
    <t>Podklad ze štěrkodrti ŠD s rozprostřením a zhutněním, po zhutnění tl. 150 mm</t>
  </si>
  <si>
    <t>-98987714</t>
  </si>
  <si>
    <t>564952113</t>
  </si>
  <si>
    <t>Podklad z mechanicky zpevněného kameniva MZK (minerální beton) s rozprostřením a s hutněním, po zhutnění tl. 170 mm</t>
  </si>
  <si>
    <t>-1416908081</t>
  </si>
  <si>
    <t xml:space="preserve">Poznámka k souboru cen:_x000d_
1. ČSN 73 6126-1 připouští pro MZK max. tl. 300 mm._x000d_
2. V cenách nejsou započteny náklady na:_x000d_
a) ochranu povrchu podkladu filtračním postřikem, který se oceňuje cenami souboru cen 573 11-11,_x000d_
b) spojovací postřik před pokládkou asfaltových směsí, který se oceňuje cenami souboru cen 573 2.-11._x000d_
</t>
  </si>
  <si>
    <t>9</t>
  </si>
  <si>
    <t>573111115.1</t>
  </si>
  <si>
    <t>Postřik infiltrační PI-EP s posypem kamenivem, v množství do 3 kg/m2</t>
  </si>
  <si>
    <t>-2049967142</t>
  </si>
  <si>
    <t>10</t>
  </si>
  <si>
    <t>565135111</t>
  </si>
  <si>
    <t>Asfaltový beton vrstva podkladní ACP 16 (obalované kamenivo střednězrnné - OKS) s rozprostřením a zhutněním v pruhu šířky přes 1,5 do 3 m, po zhutnění tl. 50 mm</t>
  </si>
  <si>
    <t>1996386886</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</si>
  <si>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</si>
  <si>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11</t>
  </si>
  <si>
    <t>573231107</t>
  </si>
  <si>
    <t>Postřik spojovací PS bez posypu kamenivem ze silniční emulze, v množství 0,40 kg/m2</t>
  </si>
  <si>
    <t>1633224417</t>
  </si>
  <si>
    <t>12</t>
  </si>
  <si>
    <t>577155132</t>
  </si>
  <si>
    <t>Asfaltový beton vrstva ložní ACL 16 (ABH) s rozprostřením a zhutněním z modifikovaného asfaltu v pruhu šířky přes 1,5 do 3 m, po zhutnění tl. 60 mm</t>
  </si>
  <si>
    <t>1446224751</t>
  </si>
  <si>
    <t xml:space="preserve">Poznámka k souboru cen:_x000d_
1. Cenami 577 1.-50 lze oceňovat např. chodníky, úzké cesty a vjezdy v pruhu šířky do 1,5 m jakékoliv délky a jednotlivé plochy velikosti do 10 m2._x000d_
2. ČSN EN 13108-1 připouští pro ACL 16 pouze tl. 50 až 70 mm._x000d_
</t>
  </si>
  <si>
    <t>13</t>
  </si>
  <si>
    <t>577144131</t>
  </si>
  <si>
    <t>Asfaltový beton vrstva obrusná ACO 11 (ABS) s rozprostřením a se zhutněním z modifikovaného asfaltu v pruhu šířky přes do 1,5 do 3 m, po zhutnění tl. 50 mm</t>
  </si>
  <si>
    <t>-302637202</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</si>
  <si>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</si>
  <si>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14</t>
  </si>
  <si>
    <t>569931132</t>
  </si>
  <si>
    <t>Zpevnění krajnic nebo komunikací pro pěší s rozprostřením a zhutněním, po zhutnění asfaltovým recyklátem tl. 100 mm</t>
  </si>
  <si>
    <t>11430157</t>
  </si>
  <si>
    <t xml:space="preserve">Poznámka k souboru cen:_x000d_
1. V cenách 51-11 až 55-11 jsou započteny i náklady na prohození zeminy._x000d_
2. V cenách 51-11 až 55-11 nejsou započteny náklady na:_x000d_
a) opatření zeminy a její přemístění k místu zabudování, které se oceňují podle čl. 3111 Všeobecných podmínek části A 01 tohoto katalogu,_x000d_
b) odklizení odpadu po prohození zeminy, které se oceňuje cenami části A 01 katalogu 800-1 Zemní práce._x000d_
</t>
  </si>
  <si>
    <t>Poznámka k položce:_x000d_
bude použit materiál vytěžený na stavbě</t>
  </si>
  <si>
    <t>Ostatní konstrukce a práce, bourání</t>
  </si>
  <si>
    <t>919112114</t>
  </si>
  <si>
    <t>Řezání dilatačních spár v živičném krytu příčných nebo podélných, šířky 4 mm, hloubky přes 90 do 100 mm</t>
  </si>
  <si>
    <t>m</t>
  </si>
  <si>
    <t>-781711477</t>
  </si>
  <si>
    <t xml:space="preserve">Poznámka k souboru cen:_x000d_
1. V cenách jsou započteny i náklady na vyčištění spár po řezání._x000d_
</t>
  </si>
  <si>
    <t>16</t>
  </si>
  <si>
    <t>919121111</t>
  </si>
  <si>
    <t>Utěsnění dilatačních spár zálivkou za studena v cementobetonovém nebo živičném krytu včetně adhezního nátěru s těsnicím profilem pod zálivkou, pro komůrky šířky 10 mm, hloubky 20 mm</t>
  </si>
  <si>
    <t>-2054789523</t>
  </si>
  <si>
    <t xml:space="preserve">Poznámka k souboru cen:_x000d_
1. V cenách jsou započteny i náklady na vyčištění spár před těsněním a zalitím a náklady na impregnaci, těsnění a zalití spár včetně dodání hmot._x000d_
</t>
  </si>
  <si>
    <t>"středová spára" 90</t>
  </si>
  <si>
    <t>"napojení" 12</t>
  </si>
  <si>
    <t>"podél římsy" 70</t>
  </si>
  <si>
    <t>17</t>
  </si>
  <si>
    <t>938909311</t>
  </si>
  <si>
    <t>Čištění vozovek metením bláta, prachu nebo hlinitého nánosu s odklizením na hromady na vzdálenost do 20 m nebo naložením na dopravní prostředek strojně povrchu podkladu nebo krytu betonového nebo živičného</t>
  </si>
  <si>
    <t>502314055</t>
  </si>
  <si>
    <t xml:space="preserve">Poznámka k souboru cen:_x000d_
1. Ceny jsou určeny pro očištění:_x000d_
a) povrchu stávající vozovky,_x000d_
b) povrchu rozestavěné trvalé vozovky, předepíše-li projekt užívat nově zřizovanou vozovku po dobu výstavby ještě před zřízením konečného závěrečného krytu._x000d_
2. V cenách nejsou započteny náklady na vodorovnou dopravu odstraněného materiálu, která se oceňuje cenami souboru cen 997 22-15 Vodorovná doprava suti._x000d_
</t>
  </si>
  <si>
    <t>18</t>
  </si>
  <si>
    <t>938909611</t>
  </si>
  <si>
    <t>Čištění krajnic odstraněním nánosu (ulehlého, popř. zaježděného) naneseného vlivem silničního provozu, s přemístěním na hromady na vzdálenost do 50 m nebo s naložením na dopravní prostředek, ale bez složení průměrné tloušťky do 100 mm</t>
  </si>
  <si>
    <t>-515944648</t>
  </si>
  <si>
    <t xml:space="preserve">Poznámka k souboru cen:_x000d_
1. V cenách nejsou započteny náklady na vodorovnou dopravu odstraněného materiálu, která se oceňuje cenami souboru cen 997 22-15 Vodorovná doprava suti._x000d_
</t>
  </si>
  <si>
    <t>99</t>
  </si>
  <si>
    <t>Přesun hmot</t>
  </si>
  <si>
    <t>19</t>
  </si>
  <si>
    <t>998225111</t>
  </si>
  <si>
    <t>Přesun hmot pro komunikace s krytem z kameniva, monolitickým betonovým nebo živičným dopravní vzdálenost do 200 m jakékoliv délky objektu</t>
  </si>
  <si>
    <t>-1530953125</t>
  </si>
  <si>
    <t xml:space="preserve">Poznámka k souboru cen:_x000d_
1. Ceny lze použít i pro plochy letišť s krytem monolitickým betonovým nebo živičným._x000d_
</t>
  </si>
  <si>
    <t>20</t>
  </si>
  <si>
    <t>997221551</t>
  </si>
  <si>
    <t>Vodorovná doprava suti bez naložení, ale se složením a s hrubým urovnáním ze sypkých materiálů, na vzdálenost do 1 km</t>
  </si>
  <si>
    <t>1927204720</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</si>
  <si>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</si>
  <si>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232,56</t>
  </si>
  <si>
    <t>"50% do aktivni zony" -78,75</t>
  </si>
  <si>
    <t>"na krajnici" -12,96</t>
  </si>
  <si>
    <t>997221559</t>
  </si>
  <si>
    <t>Vodorovná doprava suti bez naložení, ale se složením a s hrubým urovnáním Příplatek k ceně za každý další i započatý 1 km přes 1 km</t>
  </si>
  <si>
    <t>205584122</t>
  </si>
  <si>
    <t>140,85*3</t>
  </si>
  <si>
    <t>22</t>
  </si>
  <si>
    <t>997221873</t>
  </si>
  <si>
    <t>Poplatek za uložení stavebního odpadu na recyklační skládce (skládkovné) zeminy a kamení zatříděného do Katalogu odpadů pod kódem 17 05 04</t>
  </si>
  <si>
    <t>244701307</t>
  </si>
  <si>
    <t>9+7,56</t>
  </si>
  <si>
    <t>SO 201 - Opěrná zeď</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</si>
  <si>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</si>
  <si>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</si>
  <si>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</si>
  <si>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</si>
  <si>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</si>
  <si>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998 - Přesun hmot</t>
  </si>
  <si>
    <t>PSV - Práce a dodávky PSV</t>
  </si>
  <si>
    <t xml:space="preserve">    711 - Izolace proti vodě, vlhkosti a plynům</t>
  </si>
  <si>
    <t>131251104</t>
  </si>
  <si>
    <t>Hloubení nezapažených jam a zářezů strojně s urovnáním dna do předepsaného profilu a spádu v hornině třídy těžitelnosti I skupiny 3 přes 100 do 500 m3</t>
  </si>
  <si>
    <t>2009247950</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</si>
  <si>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</si>
  <si>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162751117</t>
  </si>
  <si>
    <t>Vodorovné přemístění výkopku nebo sypaniny po suchu na obvyklém dopravním prostředku, bez naložení výkopku, avšak se složením bez rozhrnutí z horniny třídy těžitelnosti I skupiny 1 až 3 na vzdálenost přes 9 000 do 10 000 m</t>
  </si>
  <si>
    <t>-707568341</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</si>
  <si>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</si>
  <si>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430,67-75,26</t>
  </si>
  <si>
    <t>171201231</t>
  </si>
  <si>
    <t>-1376491115</t>
  </si>
  <si>
    <t>355,41*1,95</t>
  </si>
  <si>
    <t>174151101</t>
  </si>
  <si>
    <t>-708434126</t>
  </si>
  <si>
    <t>lícová strana</t>
  </si>
  <si>
    <t>71*1,4*0,5</t>
  </si>
  <si>
    <t>rubová strana</t>
  </si>
  <si>
    <t>71*0,6*0,6</t>
  </si>
  <si>
    <t>181311103</t>
  </si>
  <si>
    <t>Rozprostření a urovnání ornice v rovině nebo ve svahu sklonu do 1:5 ručně při souvislé ploše, tl. vrstvy do 200 mm</t>
  </si>
  <si>
    <t>-662474492</t>
  </si>
  <si>
    <t xml:space="preserve">Poznámka k souboru cen:_x000d_
1. V ceně jsou započteny i náklady na případné nutné přemístění hromad nebo dočasných skládek na místo spotřeby ze vzdálenosti do 3 m._x000d_
2. V ceně nejsou započteny náklady na získání ornice._x000d_
</t>
  </si>
  <si>
    <t>10371500</t>
  </si>
  <si>
    <t>substrát pro trávníky VL</t>
  </si>
  <si>
    <t>128</t>
  </si>
  <si>
    <t>1782991745</t>
  </si>
  <si>
    <t>120*0,15*1,1</t>
  </si>
  <si>
    <t>181411121</t>
  </si>
  <si>
    <t>Založení trávníku na půdě předem připravené plochy do 1000 m2 výsevem včetně utažení lučního v rovině nebo na svahu do 1:5</t>
  </si>
  <si>
    <t>-660572745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</si>
  <si>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</si>
  <si>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00572470</t>
  </si>
  <si>
    <t>osivo směs travní univerzál</t>
  </si>
  <si>
    <t>kg</t>
  </si>
  <si>
    <t>1540182961</t>
  </si>
  <si>
    <t>120/25</t>
  </si>
  <si>
    <t>4,8*0,015 "Přepočtené koeficientem množství</t>
  </si>
  <si>
    <t>185803211</t>
  </si>
  <si>
    <t>Uválcování trávníku v rovině nebo na svahu do 1:5</t>
  </si>
  <si>
    <t>390889092</t>
  </si>
  <si>
    <t>185851121</t>
  </si>
  <si>
    <t>Dovoz vody pro zálivku rostlin na vzdálenost do 1000 m</t>
  </si>
  <si>
    <t>944710013</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</si>
  <si>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</si>
  <si>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185851129</t>
  </si>
  <si>
    <t>Dovoz vody pro zálivku rostlin Příplatek k ceně za každých dalších i započatých 1000 m</t>
  </si>
  <si>
    <t>-2064035125</t>
  </si>
  <si>
    <t>6*9</t>
  </si>
  <si>
    <t>Zakládání</t>
  </si>
  <si>
    <t>211531111</t>
  </si>
  <si>
    <t>Výplň kamenivem do rýh odvodňovacích žeber nebo trativodů bez zhutnění, s úpravou povrchu výplně kamenivem hrubým drceným frakce 16 až 63 mm</t>
  </si>
  <si>
    <t>788551290</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</si>
  <si>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</si>
  <si>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70*0,3*0,3</t>
  </si>
  <si>
    <t>211971110</t>
  </si>
  <si>
    <t>Zřízení opláštění výplně z geotextilie odvodňovacích žeber nebo trativodů v rýze nebo zářezu se stěnami šikmými o sklonu do 1:2</t>
  </si>
  <si>
    <t>-1137348031</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</si>
  <si>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</si>
  <si>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70*0,3*4</t>
  </si>
  <si>
    <t>69311202</t>
  </si>
  <si>
    <t xml:space="preserve">geotextilie netkaná separační, ochranná, filtrační, drenážní  PES(70%)+PP(30%) 500g/m2</t>
  </si>
  <si>
    <t>-544165314</t>
  </si>
  <si>
    <t>84*1,15</t>
  </si>
  <si>
    <t>212750101</t>
  </si>
  <si>
    <t>Trativody z drenážních a melioračních trubek pro budovy se zřízením štěrkového lože pod trubky a s jejich obsypem v otevřeném výkopu trubka tyčová PVC-U plocha pro vtékání vody min. 80 cm2/m SN 4 celoperforovaná 360° DN 100</t>
  </si>
  <si>
    <t>-98108944</t>
  </si>
  <si>
    <t xml:space="preserve">Poznámka k souboru cen:_x000d_
1. V cenách souboru cen nejsou započteny náklady na:_x000d_
a) montáž a dodávku tvarovek, které se oceňují cenami souboru 877 ..-52.1 Montáž tvarovek na kanalizačním potrubí z trub z plastu, části A03tohoto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</si>
  <si>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871265211</t>
  </si>
  <si>
    <t>Kanalizační potrubí z tvrdého PVC v otevřeném výkopu ve sklonu do 20 %, hladkého plnostěnného jednovrstvého, tuhost třídy SN 4 DN 110</t>
  </si>
  <si>
    <t>1881494751</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</si>
  <si>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</si>
  <si>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drenáž</t>
  </si>
  <si>
    <t>7*1</t>
  </si>
  <si>
    <t>odvodnění</t>
  </si>
  <si>
    <t>4*1</t>
  </si>
  <si>
    <t>22695</t>
  </si>
  <si>
    <t>VÝDŘEVA ZÁPOROVÉHO PAŽENÍ DOČASNÁ</t>
  </si>
  <si>
    <t>OTSKP 2019</t>
  </si>
  <si>
    <t>-479817170</t>
  </si>
  <si>
    <t>Poznámka k položce:_x000d_
položka zahrnuje osazení pažin bez ohledu na druh, jejich opotřebení a jejich odstranění</t>
  </si>
  <si>
    <t>70*2*0,05</t>
  </si>
  <si>
    <t>227821</t>
  </si>
  <si>
    <t>MIKROPILOTY KOMPLET D DO 100MM NA POVRCHU</t>
  </si>
  <si>
    <t>374247752</t>
  </si>
  <si>
    <t>Poznámka k položce:_x000d_
Položka mikropiloty obsahuje kompletní práce, které jsou nutné pro předepsanou funkci mikropilot, t.j. dodání trubek_x000d_
a injekčních hmot, osazení a zainjektování trubek, včetně pomocných konstrukcí (lešení, montážní plošiny a pod.)._x000d_
Neobsahuje vrty (uvedou se v položce 261 nebo 266).</t>
  </si>
  <si>
    <t xml:space="preserve">pažení </t>
  </si>
  <si>
    <t>47*5</t>
  </si>
  <si>
    <t>piloty</t>
  </si>
  <si>
    <t>47*4,5</t>
  </si>
  <si>
    <t>47*6</t>
  </si>
  <si>
    <t>228172</t>
  </si>
  <si>
    <t>ODŘEZÁNÍ PILOT Z KOVOVÝCH DÍLCŮ</t>
  </si>
  <si>
    <t>1563207100</t>
  </si>
  <si>
    <t>Poznámka k položce:_x000d_
zahrnuje i vodorovnou dopravu a uložení na skládku (bez poplatku)</t>
  </si>
  <si>
    <t>pažení</t>
  </si>
  <si>
    <t>47</t>
  </si>
  <si>
    <t>26133</t>
  </si>
  <si>
    <t>VRTY PRO KOTVENÍ, INJEKTÁŽ A MIKROPILOTY NA POVRCHU TŘ. III D DO 150MM</t>
  </si>
  <si>
    <t>-894612475</t>
  </si>
  <si>
    <t>Poznámka k položce:_x000d_
položka zahrnuje:_x000d_
přemístění, montáž a demontáž vrtných souprav_x000d_
svislou dopravu zeminy z vrtu_x000d_
vodorovnou dopravu zeminy bez uložení na skládku_x000d_
případně nutné pažení dočasné (včetně odpažení) i trvalé</t>
  </si>
  <si>
    <t>47*4</t>
  </si>
  <si>
    <t>47*5,5</t>
  </si>
  <si>
    <t>273313611</t>
  </si>
  <si>
    <t>Základy z betonu prostého desky z betonu kamenem neprokládaného tř. C 16/20</t>
  </si>
  <si>
    <t>-1629084639</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</si>
  <si>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</si>
  <si>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70,5*2,46*0,1</t>
  </si>
  <si>
    <t>Svislé a kompletní konstrukce</t>
  </si>
  <si>
    <t>317321018</t>
  </si>
  <si>
    <t>Římsy opěrných zdí a valů z betonu železového tř. C 30/37</t>
  </si>
  <si>
    <t>889550646</t>
  </si>
  <si>
    <t xml:space="preserve">Poznámka k souboru cen:_x000d_
1. Ceny lze použít i pro římsy ze železového betonu prováděné technologicky současně s betonáží zdí._x000d_
2. Množství v m3 se určí jako součin výšky římsy, šířky opěrné zdi v hlavě včetně vyložení římsy a délky prováděné římsy a délky prováděné římsy._x000d_
</t>
  </si>
  <si>
    <t>70*0,76*0,435</t>
  </si>
  <si>
    <t>23</t>
  </si>
  <si>
    <t>317353111</t>
  </si>
  <si>
    <t>Bednění říms opěrných zdí a valů jakéhokoliv tvaru přímých, zalomených nebo jinak zakřivených zřízení</t>
  </si>
  <si>
    <t>1900121927</t>
  </si>
  <si>
    <t xml:space="preserve">Poznámka k souboru cen:_x000d_
1. V cenách nejsou započteny náklady na podpěrné konstrukce pod bedněním říms. Tyto práce se oceňují příslušnými cenami katalogu 800-3 Lešení._x000d_
</t>
  </si>
  <si>
    <t>70*0,43*2</t>
  </si>
  <si>
    <t>70*0,16</t>
  </si>
  <si>
    <t>0,76*0,43*8</t>
  </si>
  <si>
    <t>24</t>
  </si>
  <si>
    <t>317353112</t>
  </si>
  <si>
    <t>Bednění říms opěrných zdí a valů jakéhokoliv tvaru přímých, zalomených nebo jinak zakřivených odstranění</t>
  </si>
  <si>
    <t>-629814359</t>
  </si>
  <si>
    <t>25</t>
  </si>
  <si>
    <t>317361016</t>
  </si>
  <si>
    <t>Výztuž říms opěrných zdí a valů z oceli 10 505 (R) nebo BSt 500</t>
  </si>
  <si>
    <t>1909761278</t>
  </si>
  <si>
    <t>"poz 3,4,5" (90,15+251,14+369,2)/1000*7</t>
  </si>
  <si>
    <t>"+5%" 4,97*0,05</t>
  </si>
  <si>
    <t>26</t>
  </si>
  <si>
    <t>327324128</t>
  </si>
  <si>
    <t>Opěrné zdi a valy z betonu železového odolný proti agresivnímu prostředí tř. C 30/37</t>
  </si>
  <si>
    <t>-525197409</t>
  </si>
  <si>
    <t xml:space="preserve">Poznámka k souboru cen:_x000d_
1. Ceny jsou určeny pro jakoukoliv tloušťku zdí._x000d_
</t>
  </si>
  <si>
    <t>70*1,26*0,6</t>
  </si>
  <si>
    <t>70*0,6*1,05</t>
  </si>
  <si>
    <t>27</t>
  </si>
  <si>
    <t>327351211</t>
  </si>
  <si>
    <t>Bednění opěrných zdí a valů svislých i skloněných, výšky do 20 m zřízení</t>
  </si>
  <si>
    <t>2077078479</t>
  </si>
  <si>
    <t xml:space="preserve">Poznámka k souboru cen:_x000d_
1. Bednění zdí a valů výšky přes 20 m se oceňuje podle ustanovení úvodního katalogu._x000d_
2. Ceny lze použít i pro bednění základů z betonu prostého nebo železového._x000d_
</t>
  </si>
  <si>
    <t>základ</t>
  </si>
  <si>
    <t>70*0,6*2</t>
  </si>
  <si>
    <t>1,26*0,6*8</t>
  </si>
  <si>
    <t>dřík</t>
  </si>
  <si>
    <t>70*1,05*2</t>
  </si>
  <si>
    <t>1,05*0,6*8</t>
  </si>
  <si>
    <t>28</t>
  </si>
  <si>
    <t>327351221</t>
  </si>
  <si>
    <t>Bednění opěrných zdí a valů svislých i skloněných, výšky do 20 m odstranění</t>
  </si>
  <si>
    <t>495165021</t>
  </si>
  <si>
    <t>29</t>
  </si>
  <si>
    <t>327361006</t>
  </si>
  <si>
    <t>Výztuž opěrných zdí a valů průměru do 12 mm, z oceli 10 505 (R) nebo BSt 500</t>
  </si>
  <si>
    <t>-1567496161</t>
  </si>
  <si>
    <t xml:space="preserve">Poznámka k souboru cen:_x000d_
1. Ceny lze použít i pro případné výztuže základů opěrných zdí a valů._x000d_
</t>
  </si>
  <si>
    <t>1,383*7-4,97</t>
  </si>
  <si>
    <t>"+5%" 4,71*0,05</t>
  </si>
  <si>
    <t>Vodorovné konstrukce</t>
  </si>
  <si>
    <t>30</t>
  </si>
  <si>
    <t>464511111</t>
  </si>
  <si>
    <t>Pohoz dna nebo svahů jakékoliv tloušťky z lomového kamene neupraveného tříděného z terénu</t>
  </si>
  <si>
    <t>1957610139</t>
  </si>
  <si>
    <t xml:space="preserve">Poznámka k souboru cen:_x000d_
1. Ceny neplatí pro zpevnění dna nebo svahů drceným kamenivem 63-125 mm prolévaným cementovou maltou s uzavírací vrstvou tl.do 50 mm z betonu, na povrchu uhlazenou; tyto práce se oceňují cenami souboru cen 469 52-1 . Zpevnění drceným kamenivem 63-125 mm prolévaným cementovou maltou._x000d_
2. V cenách jsou započteny i náklady na úpravu jednotlivých kamenů hmotnosti přes 500 kg dodatečným rozpojením na místě uložení._x000d_
3. Objem se stanoví v m3 pohozu._x000d_
</t>
  </si>
  <si>
    <t>Úpravy povrchů, podlahy a osazování výplní</t>
  </si>
  <si>
    <t>31</t>
  </si>
  <si>
    <t>628611102</t>
  </si>
  <si>
    <t>Nátěr mostních betonových konstrukcí epoxidový 2x ochranný nepružný OS-B</t>
  </si>
  <si>
    <t>-611105453</t>
  </si>
  <si>
    <t>Poznámka k položce:_x000d_
odolnost proti chloridům</t>
  </si>
  <si>
    <t>70*(0,44*2+0,76)</t>
  </si>
  <si>
    <t>32</t>
  </si>
  <si>
    <t>635111242</t>
  </si>
  <si>
    <t>Násyp ze štěrkopísku, písku nebo kameniva pod podlahy se zhutněním z kameniva hrubého 16-32</t>
  </si>
  <si>
    <t>437674880</t>
  </si>
  <si>
    <t xml:space="preserve">Poznámka k souboru cen:_x000d_
1. Ceny jsou určeny pro násyp vodorovný nebo ve spádu pod podlahy, mazaniny, dlažby a pro násypy na plochých střechách._x000d_
</t>
  </si>
  <si>
    <t>pracovní plocha pro vrtací plošinu</t>
  </si>
  <si>
    <t>70*2,4*0,1</t>
  </si>
  <si>
    <t>Trubní vedení</t>
  </si>
  <si>
    <t>33</t>
  </si>
  <si>
    <t>899623161</t>
  </si>
  <si>
    <t>Obetonování potrubí nebo zdiva stok betonem prostým v otevřeném výkopu, beton tř. C 20/25</t>
  </si>
  <si>
    <t>-1113730175</t>
  </si>
  <si>
    <t xml:space="preserve">Poznámka k souboru cen:_x000d_
1. Obetonování zdiva stok ve štole se oceňuje cenami souboru cen 359 31-02 Výplň za rubem cihelného zdiva stok části A 03 tohoto katalogu._x000d_
</t>
  </si>
  <si>
    <t>stávající propustek odhad</t>
  </si>
  <si>
    <t>34</t>
  </si>
  <si>
    <t>911121111</t>
  </si>
  <si>
    <t>Montáž zábradlí ocelového přichyceného vruty do betonového podkladu</t>
  </si>
  <si>
    <t>-1672820264</t>
  </si>
  <si>
    <t xml:space="preserve">Poznámka k souboru cen:_x000d_
1. Zábradlí je kotveno po 2 m._x000d_
2. V ceně jsou započteny i náklady na:_x000d_
a) vykopání jamek pro sloupky s odhozením výkopku na hromadu nebo naložením na dopravní prostředek i náklady na betonový základ;_x000d_
b) u ceny 911 11-1111 betonový základ;_x000d_
c) u ceny 911 12-1111 vruty._x000d_
3. V cenách nejsou započteny náklady na:_x000d_
a) dodání zábradlí (dílů zábradlí), tyto se oceňují ve specifikaci;_x000d_
b) nátěry zábradlí, tyto se oceňují jako práce PSV příslušnými cenami katalogu 800-783 Nátěry;_x000d_
c) zřízení betonového podkladu u položky 911 12-1111._x000d_
</t>
  </si>
  <si>
    <t>35</t>
  </si>
  <si>
    <t>55391512.1</t>
  </si>
  <si>
    <t>svodidlový systém sloupky po 2m, zádržnost H2</t>
  </si>
  <si>
    <t>-552031197</t>
  </si>
  <si>
    <t>36</t>
  </si>
  <si>
    <t>911901010</t>
  </si>
  <si>
    <t>Napojení na stávající svodidla</t>
  </si>
  <si>
    <t>-1170085071</t>
  </si>
  <si>
    <t>37</t>
  </si>
  <si>
    <t>931991211</t>
  </si>
  <si>
    <t>Výplň dilatačních spár z lehčených plastů, tl. 20 mm</t>
  </si>
  <si>
    <t>-627544398</t>
  </si>
  <si>
    <t>(1,26*0,6+0,6*1,05+0,76*0,435)*7</t>
  </si>
  <si>
    <t>38</t>
  </si>
  <si>
    <t>953333515</t>
  </si>
  <si>
    <t>PVC těsnící pás do betonových konstrukcí uzavírací k povrchovému uzavření dilatačních spar rozměru 50/20 mm</t>
  </si>
  <si>
    <t>727281840</t>
  </si>
  <si>
    <t xml:space="preserve">Poznámka k souboru cen:_x000d_
1. V cenách dodatečného přírubového pásu -3611 a -3621 jsou započteny i náklady na hmoždinky a šrouby, na ocelovou pásnici a pryžovou podložku, položenou do bobtnajícího lepícího tmelu, kterými se pás přitáhne k betonové konstrukci._x000d_
2. V cenách příplatků za vytvoření tvarovky -3911 až -3935 jsou započteny náklady zhotovení tvarovky svařením pásů._x000d_
3. U plošných tvarovek jsou pásy svařovány ve stejné rovině, u vertikálních tvarovek v rovinách na sebe kolmých._x000d_
4. Množství měrných jednotek pásů se určuje v m jejich délky. Délka pásů, které tvoří tvarovky, se od této délky neodečítá._x000d_
</t>
  </si>
  <si>
    <t>(1,65+0,435)*2*7</t>
  </si>
  <si>
    <t>(0,76+0,16)*7</t>
  </si>
  <si>
    <t>39</t>
  </si>
  <si>
    <t>962052210</t>
  </si>
  <si>
    <t>Bourání zdiva železobetonového nadzákladového, objemu do 1 m3</t>
  </si>
  <si>
    <t>1257050144</t>
  </si>
  <si>
    <t xml:space="preserve">Poznámka k souboru cen:_x000d_
1. Bourání pilířů o průřezu přes 0,36 m2 se oceňuje cenami - 2210 a -2211 jako bourání zdiva nadzákladového železobetonového._x000d_
</t>
  </si>
  <si>
    <t>stávající zídka</t>
  </si>
  <si>
    <t>5*0,3*0,5</t>
  </si>
  <si>
    <t>40</t>
  </si>
  <si>
    <t>966005311</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</si>
  <si>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pásnicí silničního</t>
  </si>
  <si>
    <t>-1559177546</t>
  </si>
  <si>
    <t xml:space="preserve">Poznámka k souboru cen:_x000d_
1. Ceny -5111 a -5311 jsou určeny pro odstranění sloupků zábradlí nebo svodidel upevněných záhozem zeminou, uklínovaných kamenem nebo obetonovaných, popř. zaberaněných._x000d_
2. Ceny -5111 a -5211 jsou určeny pro odstranění zábradlí jakéhokoliv druhu se sloupky z jakéhokoliv materiálu a při jakékoliv vzdálenosti sloupků._x000d_
3. Cena -5311 je určena pro odstranění svodidla jakéhokoliv druhu při jakékoliv vzdálenosti sloupků._x000d_
4. Přemístění vybouraného silničního zábradlí a svodidel na vzdálenost přes 10 m se oceňuje cenami souborů cen 997 22-1 Vodorovná doprava vybouraných hmot._x000d_
</t>
  </si>
  <si>
    <t>41</t>
  </si>
  <si>
    <t>977151121</t>
  </si>
  <si>
    <t>Jádrové vrty diamantovými korunkami do stavebních materiálů (železobetonu, betonu, cihel, obkladů, dlažeb, kamene) průměru přes 110 do 120 mm</t>
  </si>
  <si>
    <t>-1276320648</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</si>
  <si>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</si>
  <si>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0,6*(7+4)</t>
  </si>
  <si>
    <t>42</t>
  </si>
  <si>
    <t>997221571</t>
  </si>
  <si>
    <t>Vodorovná doprava vybouraných hmot bez naložení, ale se složením a s hrubým urovnáním na vzdálenost do 1 km</t>
  </si>
  <si>
    <t>-1376067740</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</si>
  <si>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</si>
  <si>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43</t>
  </si>
  <si>
    <t>997221579</t>
  </si>
  <si>
    <t>Vodorovná doprava vybouraných hmot bez naložení, ale se složením a s hrubým urovnáním na vzdálenost Příplatek k ceně za každý další i započatý 1 km přes 1 km</t>
  </si>
  <si>
    <t>594969017</t>
  </si>
  <si>
    <t>3,78*3</t>
  </si>
  <si>
    <t>44</t>
  </si>
  <si>
    <t>997221815</t>
  </si>
  <si>
    <t>Poplatek za uložení stavebního odpadu na skládce (skládkovné) z prostého betonu zatříděného do Katalogu odpadů pod kódem 170 101</t>
  </si>
  <si>
    <t>-473921531</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</si>
  <si>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</si>
  <si>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998</t>
  </si>
  <si>
    <t>45</t>
  </si>
  <si>
    <t>998153131</t>
  </si>
  <si>
    <t>Přesun hmot pro zdi a valy samostatné se svislou nosnou konstrukcí zděnou nebo monolitickou betonovou tyčovou nebo plošnou vodorovná dopravní vzdálenost do 50 m, pro zdi výšky do 12 m</t>
  </si>
  <si>
    <t>571647864</t>
  </si>
  <si>
    <t>PSV</t>
  </si>
  <si>
    <t>Práce a dodávky PSV</t>
  </si>
  <si>
    <t>711</t>
  </si>
  <si>
    <t>Izolace proti vodě, vlhkosti a plynům</t>
  </si>
  <si>
    <t>46</t>
  </si>
  <si>
    <t>711112001</t>
  </si>
  <si>
    <t>Provedení izolace proti zemní vlhkosti natěradly a tmely za studena na ploše svislé S nátěrem penetračním</t>
  </si>
  <si>
    <t>112413964</t>
  </si>
  <si>
    <t xml:space="preserve">Poznámka k souboru cen:_x000d_
1. Izolace plochy jednotlivě do 10 m2 se oceňují skladebně cenou příslušné izolace a cenou 711 19-9095 Příplatek za plochu do 10 m2._x000d_
</t>
  </si>
  <si>
    <t>70*(1,85+0,6)</t>
  </si>
  <si>
    <t>11163150</t>
  </si>
  <si>
    <t>lak penetrační asfaltový</t>
  </si>
  <si>
    <t>1757184568</t>
  </si>
  <si>
    <t>171,5*0,00035 "Přepočtené koeficientem množství</t>
  </si>
  <si>
    <t>48</t>
  </si>
  <si>
    <t>711112002</t>
  </si>
  <si>
    <t>Provedení izolace proti zemní vlhkosti natěradly a tmely za studena na ploše svislé S nátěrem lakem asfaltovým</t>
  </si>
  <si>
    <t>1422685265</t>
  </si>
  <si>
    <t>49</t>
  </si>
  <si>
    <t>11163152</t>
  </si>
  <si>
    <t>lak hydroizolační asfaltový</t>
  </si>
  <si>
    <t>-209355612</t>
  </si>
  <si>
    <t>171,5*0,00045 "Přepočtené koeficientem množství</t>
  </si>
  <si>
    <t>50</t>
  </si>
  <si>
    <t>711471053</t>
  </si>
  <si>
    <t>Provedení izolace proti povrchové a podpovrchové tlakové vodě termoplasty na ploše vodorovné V folií z nízkolehčeného PE položenou volně</t>
  </si>
  <si>
    <t>-776802753</t>
  </si>
  <si>
    <t xml:space="preserve">Poznámka k souboru cen:_x000d_
1. Izolace plochy jednotlivě do 10 m2 lze oceňovat cenami příslušných izolací a cenou 711 49-9097 Příplatek za plochy do 10 m2._x000d_
2. Cenami lze oceňovat i montáž proti zemní vlhkosti._x000d_
</t>
  </si>
  <si>
    <t>Poznámka k položce:_x000d_
přikotvení k dříku ocel.příložníkem</t>
  </si>
  <si>
    <t>70*1,26</t>
  </si>
  <si>
    <t>51</t>
  </si>
  <si>
    <t>28323110</t>
  </si>
  <si>
    <t>fólie HDPE (940-950kg/m3) na skládky a proti zemní vlhkosti nad úrovní terénu tl 0,75-0,8mm</t>
  </si>
  <si>
    <t>665236537</t>
  </si>
  <si>
    <t>70*2</t>
  </si>
  <si>
    <t>52</t>
  </si>
  <si>
    <t>998711101</t>
  </si>
  <si>
    <t>Přesun hmot pro izolace proti vodě, vlhkosti a plynům stanovený z hmotnosti přesunovaného materiálu vodorovná dopravní vzdálenost do 50 m v objektech výšky do 6 m</t>
  </si>
  <si>
    <t>1930956722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</si>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</sst>
</file>

<file path=xl/styles.xml><?xml version="1.0" encoding="utf-8"?>
<styleSheet xmlns="http://schemas.openxmlformats.org/spreadsheetml/2006/main">
  <numFmts count="3">
    <numFmt numFmtId="164" formatCode="#,##0.00%"/>
    <numFmt numFmtId="165" formatCode="dd\.mm\.yyyy"/>
    <numFmt numFmtId="166" formatCode="#,##0.0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3" fillId="0" borderId="0" xfId="0" applyNumberFormat="1" applyFont="1" applyAlignment="1" applyProtection="1"/>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4" xfId="0" applyFont="1"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20" xfId="0" applyFont="1" applyBorder="1" applyAlignment="1" applyProtection="1">
      <alignment horizontal="left" vertical="center"/>
    </xf>
    <xf numFmtId="0" fontId="8" fillId="0" borderId="20" xfId="0" applyFont="1" applyBorder="1" applyAlignment="1" applyProtection="1">
      <alignment vertical="center"/>
    </xf>
    <xf numFmtId="0" fontId="8" fillId="0" borderId="20" xfId="0" applyFont="1" applyBorder="1" applyAlignment="1" applyProtection="1">
      <alignment vertical="center"/>
      <protection locked="0"/>
    </xf>
    <xf numFmtId="4" fontId="8" fillId="0" borderId="20" xfId="0" applyNumberFormat="1" applyFont="1" applyBorder="1" applyAlignment="1" applyProtection="1">
      <alignment vertical="center"/>
    </xf>
    <xf numFmtId="0" fontId="8" fillId="0" borderId="3"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4"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5" t="s">
        <v>0</v>
      </c>
      <c r="AZ1" s="15" t="s">
        <v>1</v>
      </c>
      <c r="BA1" s="15" t="s">
        <v>2</v>
      </c>
      <c r="BB1" s="15" t="s">
        <v>3</v>
      </c>
      <c r="BT1" s="15" t="s">
        <v>4</v>
      </c>
      <c r="BU1" s="15" t="s">
        <v>4</v>
      </c>
      <c r="BV1" s="15" t="s">
        <v>5</v>
      </c>
    </row>
    <row r="2" ht="36.96" customHeight="1">
      <c r="AR2"/>
      <c r="BS2" s="16" t="s">
        <v>6</v>
      </c>
      <c r="BT2" s="16" t="s">
        <v>7</v>
      </c>
    </row>
    <row r="3"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19</v>
      </c>
      <c r="AO10" s="21"/>
      <c r="AP10" s="21"/>
      <c r="AQ10" s="21"/>
      <c r="AR10" s="19"/>
      <c r="BE10" s="30"/>
      <c r="BS10" s="16" t="s">
        <v>6</v>
      </c>
    </row>
    <row r="1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19</v>
      </c>
      <c r="AO11" s="21"/>
      <c r="AP11" s="21"/>
      <c r="AQ11" s="21"/>
      <c r="AR11" s="19"/>
      <c r="BE11" s="30"/>
      <c r="BS11" s="16" t="s">
        <v>6</v>
      </c>
    </row>
    <row r="12"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19</v>
      </c>
      <c r="AO16" s="21"/>
      <c r="AP16" s="21"/>
      <c r="AQ16" s="21"/>
      <c r="AR16" s="19"/>
      <c r="BE16" s="30"/>
      <c r="BS16" s="16" t="s">
        <v>4</v>
      </c>
    </row>
    <row r="17"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19</v>
      </c>
      <c r="AO17" s="21"/>
      <c r="AP17" s="21"/>
      <c r="AQ17" s="21"/>
      <c r="AR17" s="19"/>
      <c r="BE17" s="30"/>
      <c r="BS17" s="16" t="s">
        <v>33</v>
      </c>
    </row>
    <row r="18"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12</v>
      </c>
    </row>
    <row r="20" ht="18.48" customHeight="1">
      <c r="B20" s="20"/>
      <c r="C20" s="21"/>
      <c r="D20" s="21"/>
      <c r="E20" s="26" t="s">
        <v>35</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19</v>
      </c>
      <c r="AO20" s="21"/>
      <c r="AP20" s="21"/>
      <c r="AQ20" s="21"/>
      <c r="AR20" s="19"/>
      <c r="BE20" s="30"/>
      <c r="BS20" s="16" t="s">
        <v>4</v>
      </c>
    </row>
    <row r="2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ht="51"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25.92" customHeight="1">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ROUND(AG54,1)</f>
        <v>0</v>
      </c>
      <c r="AL26" s="40"/>
      <c r="AM26" s="40"/>
      <c r="AN26" s="40"/>
      <c r="AO26" s="40"/>
      <c r="AP26" s="38"/>
      <c r="AQ26" s="38"/>
      <c r="AR26" s="42"/>
      <c r="BE26" s="30"/>
    </row>
    <row r="27" s="1" customFormat="1" ht="6.96" customHeight="1">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30"/>
    </row>
    <row r="28" s="1" customFormat="1">
      <c r="B28" s="37"/>
      <c r="C28" s="38"/>
      <c r="D28" s="38"/>
      <c r="E28" s="38"/>
      <c r="F28" s="38"/>
      <c r="G28" s="38"/>
      <c r="H28" s="38"/>
      <c r="I28" s="38"/>
      <c r="J28" s="38"/>
      <c r="K28" s="38"/>
      <c r="L28" s="43" t="s">
        <v>39</v>
      </c>
      <c r="M28" s="43"/>
      <c r="N28" s="43"/>
      <c r="O28" s="43"/>
      <c r="P28" s="43"/>
      <c r="Q28" s="38"/>
      <c r="R28" s="38"/>
      <c r="S28" s="38"/>
      <c r="T28" s="38"/>
      <c r="U28" s="38"/>
      <c r="V28" s="38"/>
      <c r="W28" s="43" t="s">
        <v>40</v>
      </c>
      <c r="X28" s="43"/>
      <c r="Y28" s="43"/>
      <c r="Z28" s="43"/>
      <c r="AA28" s="43"/>
      <c r="AB28" s="43"/>
      <c r="AC28" s="43"/>
      <c r="AD28" s="43"/>
      <c r="AE28" s="43"/>
      <c r="AF28" s="38"/>
      <c r="AG28" s="38"/>
      <c r="AH28" s="38"/>
      <c r="AI28" s="38"/>
      <c r="AJ28" s="38"/>
      <c r="AK28" s="43" t="s">
        <v>41</v>
      </c>
      <c r="AL28" s="43"/>
      <c r="AM28" s="43"/>
      <c r="AN28" s="43"/>
      <c r="AO28" s="43"/>
      <c r="AP28" s="38"/>
      <c r="AQ28" s="38"/>
      <c r="AR28" s="42"/>
      <c r="BE28" s="30"/>
    </row>
    <row r="29" s="2" customFormat="1" ht="14.4" customHeight="1">
      <c r="B29" s="44"/>
      <c r="C29" s="45"/>
      <c r="D29" s="31" t="s">
        <v>42</v>
      </c>
      <c r="E29" s="45"/>
      <c r="F29" s="31" t="s">
        <v>43</v>
      </c>
      <c r="G29" s="45"/>
      <c r="H29" s="45"/>
      <c r="I29" s="45"/>
      <c r="J29" s="45"/>
      <c r="K29" s="45"/>
      <c r="L29" s="46">
        <v>0.20999999999999999</v>
      </c>
      <c r="M29" s="45"/>
      <c r="N29" s="45"/>
      <c r="O29" s="45"/>
      <c r="P29" s="45"/>
      <c r="Q29" s="45"/>
      <c r="R29" s="45"/>
      <c r="S29" s="45"/>
      <c r="T29" s="45"/>
      <c r="U29" s="45"/>
      <c r="V29" s="45"/>
      <c r="W29" s="47">
        <f>ROUND(AZ54, 1)</f>
        <v>0</v>
      </c>
      <c r="X29" s="45"/>
      <c r="Y29" s="45"/>
      <c r="Z29" s="45"/>
      <c r="AA29" s="45"/>
      <c r="AB29" s="45"/>
      <c r="AC29" s="45"/>
      <c r="AD29" s="45"/>
      <c r="AE29" s="45"/>
      <c r="AF29" s="45"/>
      <c r="AG29" s="45"/>
      <c r="AH29" s="45"/>
      <c r="AI29" s="45"/>
      <c r="AJ29" s="45"/>
      <c r="AK29" s="47">
        <f>ROUND(AV54, 1)</f>
        <v>0</v>
      </c>
      <c r="AL29" s="45"/>
      <c r="AM29" s="45"/>
      <c r="AN29" s="45"/>
      <c r="AO29" s="45"/>
      <c r="AP29" s="45"/>
      <c r="AQ29" s="45"/>
      <c r="AR29" s="48"/>
      <c r="BE29" s="49"/>
    </row>
    <row r="30" s="2" customFormat="1" ht="14.4" customHeight="1">
      <c r="B30" s="44"/>
      <c r="C30" s="45"/>
      <c r="D30" s="45"/>
      <c r="E30" s="45"/>
      <c r="F30" s="31" t="s">
        <v>44</v>
      </c>
      <c r="G30" s="45"/>
      <c r="H30" s="45"/>
      <c r="I30" s="45"/>
      <c r="J30" s="45"/>
      <c r="K30" s="45"/>
      <c r="L30" s="46">
        <v>0.14999999999999999</v>
      </c>
      <c r="M30" s="45"/>
      <c r="N30" s="45"/>
      <c r="O30" s="45"/>
      <c r="P30" s="45"/>
      <c r="Q30" s="45"/>
      <c r="R30" s="45"/>
      <c r="S30" s="45"/>
      <c r="T30" s="45"/>
      <c r="U30" s="45"/>
      <c r="V30" s="45"/>
      <c r="W30" s="47">
        <f>ROUND(BA54, 1)</f>
        <v>0</v>
      </c>
      <c r="X30" s="45"/>
      <c r="Y30" s="45"/>
      <c r="Z30" s="45"/>
      <c r="AA30" s="45"/>
      <c r="AB30" s="45"/>
      <c r="AC30" s="45"/>
      <c r="AD30" s="45"/>
      <c r="AE30" s="45"/>
      <c r="AF30" s="45"/>
      <c r="AG30" s="45"/>
      <c r="AH30" s="45"/>
      <c r="AI30" s="45"/>
      <c r="AJ30" s="45"/>
      <c r="AK30" s="47">
        <f>ROUND(AW54, 1)</f>
        <v>0</v>
      </c>
      <c r="AL30" s="45"/>
      <c r="AM30" s="45"/>
      <c r="AN30" s="45"/>
      <c r="AO30" s="45"/>
      <c r="AP30" s="45"/>
      <c r="AQ30" s="45"/>
      <c r="AR30" s="48"/>
      <c r="BE30" s="49"/>
    </row>
    <row r="31" hidden="1" s="2" customFormat="1" ht="14.4" customHeight="1">
      <c r="B31" s="44"/>
      <c r="C31" s="45"/>
      <c r="D31" s="45"/>
      <c r="E31" s="45"/>
      <c r="F31" s="31" t="s">
        <v>45</v>
      </c>
      <c r="G31" s="45"/>
      <c r="H31" s="45"/>
      <c r="I31" s="45"/>
      <c r="J31" s="45"/>
      <c r="K31" s="45"/>
      <c r="L31" s="46">
        <v>0.20999999999999999</v>
      </c>
      <c r="M31" s="45"/>
      <c r="N31" s="45"/>
      <c r="O31" s="45"/>
      <c r="P31" s="45"/>
      <c r="Q31" s="45"/>
      <c r="R31" s="45"/>
      <c r="S31" s="45"/>
      <c r="T31" s="45"/>
      <c r="U31" s="45"/>
      <c r="V31" s="45"/>
      <c r="W31" s="47">
        <f>ROUND(BB54, 1)</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2" customFormat="1" ht="14.4" customHeight="1">
      <c r="B32" s="44"/>
      <c r="C32" s="45"/>
      <c r="D32" s="45"/>
      <c r="E32" s="45"/>
      <c r="F32" s="31" t="s">
        <v>46</v>
      </c>
      <c r="G32" s="45"/>
      <c r="H32" s="45"/>
      <c r="I32" s="45"/>
      <c r="J32" s="45"/>
      <c r="K32" s="45"/>
      <c r="L32" s="46">
        <v>0.14999999999999999</v>
      </c>
      <c r="M32" s="45"/>
      <c r="N32" s="45"/>
      <c r="O32" s="45"/>
      <c r="P32" s="45"/>
      <c r="Q32" s="45"/>
      <c r="R32" s="45"/>
      <c r="S32" s="45"/>
      <c r="T32" s="45"/>
      <c r="U32" s="45"/>
      <c r="V32" s="45"/>
      <c r="W32" s="47">
        <f>ROUND(BC54, 1)</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2" customFormat="1" ht="14.4" customHeight="1">
      <c r="B33" s="44"/>
      <c r="C33" s="45"/>
      <c r="D33" s="45"/>
      <c r="E33" s="45"/>
      <c r="F33" s="31" t="s">
        <v>47</v>
      </c>
      <c r="G33" s="45"/>
      <c r="H33" s="45"/>
      <c r="I33" s="45"/>
      <c r="J33" s="45"/>
      <c r="K33" s="45"/>
      <c r="L33" s="46">
        <v>0</v>
      </c>
      <c r="M33" s="45"/>
      <c r="N33" s="45"/>
      <c r="O33" s="45"/>
      <c r="P33" s="45"/>
      <c r="Q33" s="45"/>
      <c r="R33" s="45"/>
      <c r="S33" s="45"/>
      <c r="T33" s="45"/>
      <c r="U33" s="45"/>
      <c r="V33" s="45"/>
      <c r="W33" s="47">
        <f>ROUND(BD54, 1)</f>
        <v>0</v>
      </c>
      <c r="X33" s="45"/>
      <c r="Y33" s="45"/>
      <c r="Z33" s="45"/>
      <c r="AA33" s="45"/>
      <c r="AB33" s="45"/>
      <c r="AC33" s="45"/>
      <c r="AD33" s="45"/>
      <c r="AE33" s="45"/>
      <c r="AF33" s="45"/>
      <c r="AG33" s="45"/>
      <c r="AH33" s="45"/>
      <c r="AI33" s="45"/>
      <c r="AJ33" s="45"/>
      <c r="AK33" s="47">
        <v>0</v>
      </c>
      <c r="AL33" s="45"/>
      <c r="AM33" s="45"/>
      <c r="AN33" s="45"/>
      <c r="AO33" s="45"/>
      <c r="AP33" s="45"/>
      <c r="AQ33" s="45"/>
      <c r="AR33" s="48"/>
    </row>
    <row r="34" s="1" customFormat="1" ht="6.96" customHeight="1">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row>
    <row r="35" s="1" customFormat="1" ht="25.92" customHeight="1">
      <c r="B35" s="37"/>
      <c r="C35" s="50"/>
      <c r="D35" s="51" t="s">
        <v>48</v>
      </c>
      <c r="E35" s="52"/>
      <c r="F35" s="52"/>
      <c r="G35" s="52"/>
      <c r="H35" s="52"/>
      <c r="I35" s="52"/>
      <c r="J35" s="52"/>
      <c r="K35" s="52"/>
      <c r="L35" s="52"/>
      <c r="M35" s="52"/>
      <c r="N35" s="52"/>
      <c r="O35" s="52"/>
      <c r="P35" s="52"/>
      <c r="Q35" s="52"/>
      <c r="R35" s="52"/>
      <c r="S35" s="52"/>
      <c r="T35" s="53" t="s">
        <v>49</v>
      </c>
      <c r="U35" s="52"/>
      <c r="V35" s="52"/>
      <c r="W35" s="52"/>
      <c r="X35" s="54" t="s">
        <v>50</v>
      </c>
      <c r="Y35" s="52"/>
      <c r="Z35" s="52"/>
      <c r="AA35" s="52"/>
      <c r="AB35" s="52"/>
      <c r="AC35" s="52"/>
      <c r="AD35" s="52"/>
      <c r="AE35" s="52"/>
      <c r="AF35" s="52"/>
      <c r="AG35" s="52"/>
      <c r="AH35" s="52"/>
      <c r="AI35" s="52"/>
      <c r="AJ35" s="52"/>
      <c r="AK35" s="55">
        <f>SUM(AK26:AK33)</f>
        <v>0</v>
      </c>
      <c r="AL35" s="52"/>
      <c r="AM35" s="52"/>
      <c r="AN35" s="52"/>
      <c r="AO35" s="56"/>
      <c r="AP35" s="50"/>
      <c r="AQ35" s="50"/>
      <c r="AR35" s="42"/>
    </row>
    <row r="36" s="1" customFormat="1" ht="6.96"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2"/>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2"/>
    </row>
    <row r="42" s="1" customFormat="1" ht="24.96" customHeight="1">
      <c r="B42" s="37"/>
      <c r="C42" s="22"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row>
    <row r="43" s="1" customFormat="1" ht="6.96" customHeight="1">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row>
    <row r="44" s="3" customFormat="1" ht="12" customHeight="1">
      <c r="B44" s="61"/>
      <c r="C44" s="31" t="s">
        <v>13</v>
      </c>
      <c r="D44" s="62"/>
      <c r="E44" s="62"/>
      <c r="F44" s="62"/>
      <c r="G44" s="62"/>
      <c r="H44" s="62"/>
      <c r="I44" s="62"/>
      <c r="J44" s="62"/>
      <c r="K44" s="62"/>
      <c r="L44" s="62" t="str">
        <f>K5</f>
        <v>08</v>
      </c>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3"/>
    </row>
    <row r="45" s="4" customFormat="1" ht="36.96" customHeight="1">
      <c r="B45" s="64"/>
      <c r="C45" s="65" t="s">
        <v>16</v>
      </c>
      <c r="D45" s="66"/>
      <c r="E45" s="66"/>
      <c r="F45" s="66"/>
      <c r="G45" s="66"/>
      <c r="H45" s="66"/>
      <c r="I45" s="66"/>
      <c r="J45" s="66"/>
      <c r="K45" s="66"/>
      <c r="L45" s="67" t="str">
        <f>K6</f>
        <v>II/199 SVAH SVĚTCE</v>
      </c>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8"/>
    </row>
    <row r="46" s="1" customFormat="1" ht="6.96" customHeight="1">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row>
    <row r="47" s="1" customFormat="1" ht="12" customHeight="1">
      <c r="B47" s="37"/>
      <c r="C47" s="31" t="s">
        <v>21</v>
      </c>
      <c r="D47" s="38"/>
      <c r="E47" s="38"/>
      <c r="F47" s="38"/>
      <c r="G47" s="38"/>
      <c r="H47" s="38"/>
      <c r="I47" s="38"/>
      <c r="J47" s="38"/>
      <c r="K47" s="38"/>
      <c r="L47" s="69"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70" t="str">
        <f>IF(AN8= "","",AN8)</f>
        <v>18.5.2020</v>
      </c>
      <c r="AN47" s="70"/>
      <c r="AO47" s="38"/>
      <c r="AP47" s="38"/>
      <c r="AQ47" s="38"/>
      <c r="AR47" s="42"/>
    </row>
    <row r="48" s="1" customFormat="1" ht="6.96" customHeight="1">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row>
    <row r="49" s="1" customFormat="1" ht="15.15" customHeight="1">
      <c r="B49" s="37"/>
      <c r="C49" s="31" t="s">
        <v>25</v>
      </c>
      <c r="D49" s="38"/>
      <c r="E49" s="38"/>
      <c r="F49" s="38"/>
      <c r="G49" s="38"/>
      <c r="H49" s="38"/>
      <c r="I49" s="38"/>
      <c r="J49" s="38"/>
      <c r="K49" s="38"/>
      <c r="L49" s="62" t="str">
        <f>IF(E11= "","",E11)</f>
        <v>Správa a údržba silnic Plzeňské kraje, p.o.</v>
      </c>
      <c r="M49" s="38"/>
      <c r="N49" s="38"/>
      <c r="O49" s="38"/>
      <c r="P49" s="38"/>
      <c r="Q49" s="38"/>
      <c r="R49" s="38"/>
      <c r="S49" s="38"/>
      <c r="T49" s="38"/>
      <c r="U49" s="38"/>
      <c r="V49" s="38"/>
      <c r="W49" s="38"/>
      <c r="X49" s="38"/>
      <c r="Y49" s="38"/>
      <c r="Z49" s="38"/>
      <c r="AA49" s="38"/>
      <c r="AB49" s="38"/>
      <c r="AC49" s="38"/>
      <c r="AD49" s="38"/>
      <c r="AE49" s="38"/>
      <c r="AF49" s="38"/>
      <c r="AG49" s="38"/>
      <c r="AH49" s="38"/>
      <c r="AI49" s="31" t="s">
        <v>31</v>
      </c>
      <c r="AJ49" s="38"/>
      <c r="AK49" s="38"/>
      <c r="AL49" s="38"/>
      <c r="AM49" s="71" t="str">
        <f>IF(E17="","",E17)</f>
        <v>SG GEOTECHNIKA a.s.</v>
      </c>
      <c r="AN49" s="62"/>
      <c r="AO49" s="62"/>
      <c r="AP49" s="62"/>
      <c r="AQ49" s="38"/>
      <c r="AR49" s="42"/>
      <c r="AS49" s="72" t="s">
        <v>52</v>
      </c>
      <c r="AT49" s="73"/>
      <c r="AU49" s="74"/>
      <c r="AV49" s="74"/>
      <c r="AW49" s="74"/>
      <c r="AX49" s="74"/>
      <c r="AY49" s="74"/>
      <c r="AZ49" s="74"/>
      <c r="BA49" s="74"/>
      <c r="BB49" s="74"/>
      <c r="BC49" s="74"/>
      <c r="BD49" s="75"/>
    </row>
    <row r="50" s="1" customFormat="1" ht="15.15" customHeight="1">
      <c r="B50" s="37"/>
      <c r="C50" s="31" t="s">
        <v>29</v>
      </c>
      <c r="D50" s="38"/>
      <c r="E50" s="38"/>
      <c r="F50" s="38"/>
      <c r="G50" s="38"/>
      <c r="H50" s="38"/>
      <c r="I50" s="38"/>
      <c r="J50" s="38"/>
      <c r="K50" s="38"/>
      <c r="L50" s="62"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34</v>
      </c>
      <c r="AJ50" s="38"/>
      <c r="AK50" s="38"/>
      <c r="AL50" s="38"/>
      <c r="AM50" s="71" t="str">
        <f>IF(E20="","",E20)</f>
        <v>ROMAN MITAS</v>
      </c>
      <c r="AN50" s="62"/>
      <c r="AO50" s="62"/>
      <c r="AP50" s="62"/>
      <c r="AQ50" s="38"/>
      <c r="AR50" s="42"/>
      <c r="AS50" s="76"/>
      <c r="AT50" s="77"/>
      <c r="AU50" s="78"/>
      <c r="AV50" s="78"/>
      <c r="AW50" s="78"/>
      <c r="AX50" s="78"/>
      <c r="AY50" s="78"/>
      <c r="AZ50" s="78"/>
      <c r="BA50" s="78"/>
      <c r="BB50" s="78"/>
      <c r="BC50" s="78"/>
      <c r="BD50" s="79"/>
    </row>
    <row r="51" s="1" customFormat="1" ht="10.8" customHeight="1">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80"/>
      <c r="AT51" s="81"/>
      <c r="AU51" s="82"/>
      <c r="AV51" s="82"/>
      <c r="AW51" s="82"/>
      <c r="AX51" s="82"/>
      <c r="AY51" s="82"/>
      <c r="AZ51" s="82"/>
      <c r="BA51" s="82"/>
      <c r="BB51" s="82"/>
      <c r="BC51" s="82"/>
      <c r="BD51" s="83"/>
    </row>
    <row r="52" s="1" customFormat="1" ht="29.28" customHeight="1">
      <c r="B52" s="37"/>
      <c r="C52" s="84" t="s">
        <v>53</v>
      </c>
      <c r="D52" s="85"/>
      <c r="E52" s="85"/>
      <c r="F52" s="85"/>
      <c r="G52" s="85"/>
      <c r="H52" s="86"/>
      <c r="I52" s="87" t="s">
        <v>54</v>
      </c>
      <c r="J52" s="85"/>
      <c r="K52" s="85"/>
      <c r="L52" s="85"/>
      <c r="M52" s="85"/>
      <c r="N52" s="85"/>
      <c r="O52" s="85"/>
      <c r="P52" s="85"/>
      <c r="Q52" s="85"/>
      <c r="R52" s="85"/>
      <c r="S52" s="85"/>
      <c r="T52" s="85"/>
      <c r="U52" s="85"/>
      <c r="V52" s="85"/>
      <c r="W52" s="85"/>
      <c r="X52" s="85"/>
      <c r="Y52" s="85"/>
      <c r="Z52" s="85"/>
      <c r="AA52" s="85"/>
      <c r="AB52" s="85"/>
      <c r="AC52" s="85"/>
      <c r="AD52" s="85"/>
      <c r="AE52" s="85"/>
      <c r="AF52" s="85"/>
      <c r="AG52" s="88" t="s">
        <v>55</v>
      </c>
      <c r="AH52" s="85"/>
      <c r="AI52" s="85"/>
      <c r="AJ52" s="85"/>
      <c r="AK52" s="85"/>
      <c r="AL52" s="85"/>
      <c r="AM52" s="85"/>
      <c r="AN52" s="87" t="s">
        <v>56</v>
      </c>
      <c r="AO52" s="85"/>
      <c r="AP52" s="85"/>
      <c r="AQ52" s="89" t="s">
        <v>57</v>
      </c>
      <c r="AR52" s="42"/>
      <c r="AS52" s="90" t="s">
        <v>58</v>
      </c>
      <c r="AT52" s="91" t="s">
        <v>59</v>
      </c>
      <c r="AU52" s="91" t="s">
        <v>60</v>
      </c>
      <c r="AV52" s="91" t="s">
        <v>61</v>
      </c>
      <c r="AW52" s="91" t="s">
        <v>62</v>
      </c>
      <c r="AX52" s="91" t="s">
        <v>63</v>
      </c>
      <c r="AY52" s="91" t="s">
        <v>64</v>
      </c>
      <c r="AZ52" s="91" t="s">
        <v>65</v>
      </c>
      <c r="BA52" s="91" t="s">
        <v>66</v>
      </c>
      <c r="BB52" s="91" t="s">
        <v>67</v>
      </c>
      <c r="BC52" s="91" t="s">
        <v>68</v>
      </c>
      <c r="BD52" s="92" t="s">
        <v>69</v>
      </c>
    </row>
    <row r="53" s="1" customFormat="1" ht="10.8" customHeight="1">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93"/>
      <c r="AT53" s="94"/>
      <c r="AU53" s="94"/>
      <c r="AV53" s="94"/>
      <c r="AW53" s="94"/>
      <c r="AX53" s="94"/>
      <c r="AY53" s="94"/>
      <c r="AZ53" s="94"/>
      <c r="BA53" s="94"/>
      <c r="BB53" s="94"/>
      <c r="BC53" s="94"/>
      <c r="BD53" s="95"/>
    </row>
    <row r="54" s="5" customFormat="1" ht="32.4" customHeight="1">
      <c r="B54" s="96"/>
      <c r="C54" s="97" t="s">
        <v>70</v>
      </c>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9">
        <f>ROUND(SUM(AG55:AG58),1)</f>
        <v>0</v>
      </c>
      <c r="AH54" s="99"/>
      <c r="AI54" s="99"/>
      <c r="AJ54" s="99"/>
      <c r="AK54" s="99"/>
      <c r="AL54" s="99"/>
      <c r="AM54" s="99"/>
      <c r="AN54" s="100">
        <f>SUM(AG54,AT54)</f>
        <v>0</v>
      </c>
      <c r="AO54" s="100"/>
      <c r="AP54" s="100"/>
      <c r="AQ54" s="101" t="s">
        <v>19</v>
      </c>
      <c r="AR54" s="102"/>
      <c r="AS54" s="103">
        <f>ROUND(SUM(AS55:AS58),1)</f>
        <v>0</v>
      </c>
      <c r="AT54" s="104">
        <f>ROUND(SUM(AV54:AW54),2)</f>
        <v>0</v>
      </c>
      <c r="AU54" s="105">
        <f>ROUND(SUM(AU55:AU58),5)</f>
        <v>0</v>
      </c>
      <c r="AV54" s="104">
        <f>ROUND(AZ54*L29,2)</f>
        <v>0</v>
      </c>
      <c r="AW54" s="104">
        <f>ROUND(BA54*L30,2)</f>
        <v>0</v>
      </c>
      <c r="AX54" s="104">
        <f>ROUND(BB54*L29,2)</f>
        <v>0</v>
      </c>
      <c r="AY54" s="104">
        <f>ROUND(BC54*L30,2)</f>
        <v>0</v>
      </c>
      <c r="AZ54" s="104">
        <f>ROUND(SUM(AZ55:AZ58),1)</f>
        <v>0</v>
      </c>
      <c r="BA54" s="104">
        <f>ROUND(SUM(BA55:BA58),1)</f>
        <v>0</v>
      </c>
      <c r="BB54" s="104">
        <f>ROUND(SUM(BB55:BB58),1)</f>
        <v>0</v>
      </c>
      <c r="BC54" s="104">
        <f>ROUND(SUM(BC55:BC58),1)</f>
        <v>0</v>
      </c>
      <c r="BD54" s="106">
        <f>ROUND(SUM(BD55:BD58),1)</f>
        <v>0</v>
      </c>
      <c r="BS54" s="107" t="s">
        <v>71</v>
      </c>
      <c r="BT54" s="107" t="s">
        <v>72</v>
      </c>
      <c r="BU54" s="108" t="s">
        <v>73</v>
      </c>
      <c r="BV54" s="107" t="s">
        <v>74</v>
      </c>
      <c r="BW54" s="107" t="s">
        <v>5</v>
      </c>
      <c r="BX54" s="107" t="s">
        <v>75</v>
      </c>
      <c r="CL54" s="107" t="s">
        <v>19</v>
      </c>
    </row>
    <row r="55" s="6" customFormat="1" ht="16.5" customHeight="1">
      <c r="A55" s="109" t="s">
        <v>76</v>
      </c>
      <c r="B55" s="110"/>
      <c r="C55" s="111"/>
      <c r="D55" s="112" t="s">
        <v>77</v>
      </c>
      <c r="E55" s="112"/>
      <c r="F55" s="112"/>
      <c r="G55" s="112"/>
      <c r="H55" s="112"/>
      <c r="I55" s="113"/>
      <c r="J55" s="112" t="s">
        <v>78</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'00 - VEDLEJŠÍ A OSTATNÍ N...'!J30</f>
        <v>0</v>
      </c>
      <c r="AH55" s="113"/>
      <c r="AI55" s="113"/>
      <c r="AJ55" s="113"/>
      <c r="AK55" s="113"/>
      <c r="AL55" s="113"/>
      <c r="AM55" s="113"/>
      <c r="AN55" s="114">
        <f>SUM(AG55,AT55)</f>
        <v>0</v>
      </c>
      <c r="AO55" s="113"/>
      <c r="AP55" s="113"/>
      <c r="AQ55" s="115" t="s">
        <v>79</v>
      </c>
      <c r="AR55" s="116"/>
      <c r="AS55" s="117">
        <v>0</v>
      </c>
      <c r="AT55" s="118">
        <f>ROUND(SUM(AV55:AW55),2)</f>
        <v>0</v>
      </c>
      <c r="AU55" s="119">
        <f>'00 - VEDLEJŠÍ A OSTATNÍ N...'!P81</f>
        <v>0</v>
      </c>
      <c r="AV55" s="118">
        <f>'00 - VEDLEJŠÍ A OSTATNÍ N...'!J33</f>
        <v>0</v>
      </c>
      <c r="AW55" s="118">
        <f>'00 - VEDLEJŠÍ A OSTATNÍ N...'!J34</f>
        <v>0</v>
      </c>
      <c r="AX55" s="118">
        <f>'00 - VEDLEJŠÍ A OSTATNÍ N...'!J35</f>
        <v>0</v>
      </c>
      <c r="AY55" s="118">
        <f>'00 - VEDLEJŠÍ A OSTATNÍ N...'!J36</f>
        <v>0</v>
      </c>
      <c r="AZ55" s="118">
        <f>'00 - VEDLEJŠÍ A OSTATNÍ N...'!F33</f>
        <v>0</v>
      </c>
      <c r="BA55" s="118">
        <f>'00 - VEDLEJŠÍ A OSTATNÍ N...'!F34</f>
        <v>0</v>
      </c>
      <c r="BB55" s="118">
        <f>'00 - VEDLEJŠÍ A OSTATNÍ N...'!F35</f>
        <v>0</v>
      </c>
      <c r="BC55" s="118">
        <f>'00 - VEDLEJŠÍ A OSTATNÍ N...'!F36</f>
        <v>0</v>
      </c>
      <c r="BD55" s="120">
        <f>'00 - VEDLEJŠÍ A OSTATNÍ N...'!F37</f>
        <v>0</v>
      </c>
      <c r="BT55" s="121" t="s">
        <v>80</v>
      </c>
      <c r="BV55" s="121" t="s">
        <v>74</v>
      </c>
      <c r="BW55" s="121" t="s">
        <v>81</v>
      </c>
      <c r="BX55" s="121" t="s">
        <v>5</v>
      </c>
      <c r="CL55" s="121" t="s">
        <v>19</v>
      </c>
      <c r="CM55" s="121" t="s">
        <v>82</v>
      </c>
    </row>
    <row r="56" s="6" customFormat="1" ht="16.5" customHeight="1">
      <c r="A56" s="109" t="s">
        <v>76</v>
      </c>
      <c r="B56" s="110"/>
      <c r="C56" s="111"/>
      <c r="D56" s="112" t="s">
        <v>83</v>
      </c>
      <c r="E56" s="112"/>
      <c r="F56" s="112"/>
      <c r="G56" s="112"/>
      <c r="H56" s="112"/>
      <c r="I56" s="113"/>
      <c r="J56" s="112" t="s">
        <v>84</v>
      </c>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4">
        <f>'SO 000 - Příprava staveniště'!J30</f>
        <v>0</v>
      </c>
      <c r="AH56" s="113"/>
      <c r="AI56" s="113"/>
      <c r="AJ56" s="113"/>
      <c r="AK56" s="113"/>
      <c r="AL56" s="113"/>
      <c r="AM56" s="113"/>
      <c r="AN56" s="114">
        <f>SUM(AG56,AT56)</f>
        <v>0</v>
      </c>
      <c r="AO56" s="113"/>
      <c r="AP56" s="113"/>
      <c r="AQ56" s="115" t="s">
        <v>79</v>
      </c>
      <c r="AR56" s="116"/>
      <c r="AS56" s="117">
        <v>0</v>
      </c>
      <c r="AT56" s="118">
        <f>ROUND(SUM(AV56:AW56),2)</f>
        <v>0</v>
      </c>
      <c r="AU56" s="119">
        <f>'SO 000 - Příprava staveniště'!P82</f>
        <v>0</v>
      </c>
      <c r="AV56" s="118">
        <f>'SO 000 - Příprava staveniště'!J33</f>
        <v>0</v>
      </c>
      <c r="AW56" s="118">
        <f>'SO 000 - Příprava staveniště'!J34</f>
        <v>0</v>
      </c>
      <c r="AX56" s="118">
        <f>'SO 000 - Příprava staveniště'!J35</f>
        <v>0</v>
      </c>
      <c r="AY56" s="118">
        <f>'SO 000 - Příprava staveniště'!J36</f>
        <v>0</v>
      </c>
      <c r="AZ56" s="118">
        <f>'SO 000 - Příprava staveniště'!F33</f>
        <v>0</v>
      </c>
      <c r="BA56" s="118">
        <f>'SO 000 - Příprava staveniště'!F34</f>
        <v>0</v>
      </c>
      <c r="BB56" s="118">
        <f>'SO 000 - Příprava staveniště'!F35</f>
        <v>0</v>
      </c>
      <c r="BC56" s="118">
        <f>'SO 000 - Příprava staveniště'!F36</f>
        <v>0</v>
      </c>
      <c r="BD56" s="120">
        <f>'SO 000 - Příprava staveniště'!F37</f>
        <v>0</v>
      </c>
      <c r="BT56" s="121" t="s">
        <v>80</v>
      </c>
      <c r="BV56" s="121" t="s">
        <v>74</v>
      </c>
      <c r="BW56" s="121" t="s">
        <v>85</v>
      </c>
      <c r="BX56" s="121" t="s">
        <v>5</v>
      </c>
      <c r="CL56" s="121" t="s">
        <v>19</v>
      </c>
      <c r="CM56" s="121" t="s">
        <v>82</v>
      </c>
    </row>
    <row r="57" s="6" customFormat="1" ht="16.5" customHeight="1">
      <c r="A57" s="109" t="s">
        <v>76</v>
      </c>
      <c r="B57" s="110"/>
      <c r="C57" s="111"/>
      <c r="D57" s="112" t="s">
        <v>86</v>
      </c>
      <c r="E57" s="112"/>
      <c r="F57" s="112"/>
      <c r="G57" s="112"/>
      <c r="H57" s="112"/>
      <c r="I57" s="113"/>
      <c r="J57" s="112" t="s">
        <v>87</v>
      </c>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4">
        <f>'SO 101 - Komunikace'!J30</f>
        <v>0</v>
      </c>
      <c r="AH57" s="113"/>
      <c r="AI57" s="113"/>
      <c r="AJ57" s="113"/>
      <c r="AK57" s="113"/>
      <c r="AL57" s="113"/>
      <c r="AM57" s="113"/>
      <c r="AN57" s="114">
        <f>SUM(AG57,AT57)</f>
        <v>0</v>
      </c>
      <c r="AO57" s="113"/>
      <c r="AP57" s="113"/>
      <c r="AQ57" s="115" t="s">
        <v>79</v>
      </c>
      <c r="AR57" s="116"/>
      <c r="AS57" s="117">
        <v>0</v>
      </c>
      <c r="AT57" s="118">
        <f>ROUND(SUM(AV57:AW57),2)</f>
        <v>0</v>
      </c>
      <c r="AU57" s="119">
        <f>'SO 101 - Komunikace'!P85</f>
        <v>0</v>
      </c>
      <c r="AV57" s="118">
        <f>'SO 101 - Komunikace'!J33</f>
        <v>0</v>
      </c>
      <c r="AW57" s="118">
        <f>'SO 101 - Komunikace'!J34</f>
        <v>0</v>
      </c>
      <c r="AX57" s="118">
        <f>'SO 101 - Komunikace'!J35</f>
        <v>0</v>
      </c>
      <c r="AY57" s="118">
        <f>'SO 101 - Komunikace'!J36</f>
        <v>0</v>
      </c>
      <c r="AZ57" s="118">
        <f>'SO 101 - Komunikace'!F33</f>
        <v>0</v>
      </c>
      <c r="BA57" s="118">
        <f>'SO 101 - Komunikace'!F34</f>
        <v>0</v>
      </c>
      <c r="BB57" s="118">
        <f>'SO 101 - Komunikace'!F35</f>
        <v>0</v>
      </c>
      <c r="BC57" s="118">
        <f>'SO 101 - Komunikace'!F36</f>
        <v>0</v>
      </c>
      <c r="BD57" s="120">
        <f>'SO 101 - Komunikace'!F37</f>
        <v>0</v>
      </c>
      <c r="BT57" s="121" t="s">
        <v>80</v>
      </c>
      <c r="BV57" s="121" t="s">
        <v>74</v>
      </c>
      <c r="BW57" s="121" t="s">
        <v>88</v>
      </c>
      <c r="BX57" s="121" t="s">
        <v>5</v>
      </c>
      <c r="CL57" s="121" t="s">
        <v>19</v>
      </c>
      <c r="CM57" s="121" t="s">
        <v>82</v>
      </c>
    </row>
    <row r="58" s="6" customFormat="1" ht="16.5" customHeight="1">
      <c r="A58" s="109" t="s">
        <v>76</v>
      </c>
      <c r="B58" s="110"/>
      <c r="C58" s="111"/>
      <c r="D58" s="112" t="s">
        <v>89</v>
      </c>
      <c r="E58" s="112"/>
      <c r="F58" s="112"/>
      <c r="G58" s="112"/>
      <c r="H58" s="112"/>
      <c r="I58" s="113"/>
      <c r="J58" s="112" t="s">
        <v>90</v>
      </c>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4">
        <f>'SO 201 - Opěrná zeď'!J30</f>
        <v>0</v>
      </c>
      <c r="AH58" s="113"/>
      <c r="AI58" s="113"/>
      <c r="AJ58" s="113"/>
      <c r="AK58" s="113"/>
      <c r="AL58" s="113"/>
      <c r="AM58" s="113"/>
      <c r="AN58" s="114">
        <f>SUM(AG58,AT58)</f>
        <v>0</v>
      </c>
      <c r="AO58" s="113"/>
      <c r="AP58" s="113"/>
      <c r="AQ58" s="115" t="s">
        <v>79</v>
      </c>
      <c r="AR58" s="116"/>
      <c r="AS58" s="122">
        <v>0</v>
      </c>
      <c r="AT58" s="123">
        <f>ROUND(SUM(AV58:AW58),2)</f>
        <v>0</v>
      </c>
      <c r="AU58" s="124">
        <f>'SO 201 - Opěrná zeď'!P91</f>
        <v>0</v>
      </c>
      <c r="AV58" s="123">
        <f>'SO 201 - Opěrná zeď'!J33</f>
        <v>0</v>
      </c>
      <c r="AW58" s="123">
        <f>'SO 201 - Opěrná zeď'!J34</f>
        <v>0</v>
      </c>
      <c r="AX58" s="123">
        <f>'SO 201 - Opěrná zeď'!J35</f>
        <v>0</v>
      </c>
      <c r="AY58" s="123">
        <f>'SO 201 - Opěrná zeď'!J36</f>
        <v>0</v>
      </c>
      <c r="AZ58" s="123">
        <f>'SO 201 - Opěrná zeď'!F33</f>
        <v>0</v>
      </c>
      <c r="BA58" s="123">
        <f>'SO 201 - Opěrná zeď'!F34</f>
        <v>0</v>
      </c>
      <c r="BB58" s="123">
        <f>'SO 201 - Opěrná zeď'!F35</f>
        <v>0</v>
      </c>
      <c r="BC58" s="123">
        <f>'SO 201 - Opěrná zeď'!F36</f>
        <v>0</v>
      </c>
      <c r="BD58" s="125">
        <f>'SO 201 - Opěrná zeď'!F37</f>
        <v>0</v>
      </c>
      <c r="BT58" s="121" t="s">
        <v>80</v>
      </c>
      <c r="BV58" s="121" t="s">
        <v>74</v>
      </c>
      <c r="BW58" s="121" t="s">
        <v>91</v>
      </c>
      <c r="BX58" s="121" t="s">
        <v>5</v>
      </c>
      <c r="CL58" s="121" t="s">
        <v>19</v>
      </c>
      <c r="CM58" s="121" t="s">
        <v>82</v>
      </c>
    </row>
    <row r="59" s="1" customFormat="1" ht="30" customHeight="1">
      <c r="B59" s="37"/>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42"/>
    </row>
    <row r="60" s="1" customFormat="1" ht="6.96" customHeight="1">
      <c r="B60" s="57"/>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42"/>
    </row>
  </sheetData>
  <sheetProtection sheet="1" formatColumns="0" formatRows="0" objects="1" scenarios="1" spinCount="100000" saltValue="Nt9oqY27d6HAMT3XkMo45hu5Q03YjJka+iMW6tv9XlFIhL4FB3luelEW/SyTn2YdRTZVHUzzHLwJYruO+SbvYA==" hashValue="l4A0n4wPMiKilExl4pUpgfXfs/TST6nGP1bPt7FitGrKNigfNdM+N75uY4RDp1YIkTqDooEfvc/IDR6h0Wv7yw==" algorithmName="SHA-512" password="CC35"/>
  <mergeCells count="54">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G54:AM54"/>
    <mergeCell ref="AN54:AP54"/>
    <mergeCell ref="C52:G52"/>
    <mergeCell ref="I52:AF52"/>
    <mergeCell ref="D55:H55"/>
    <mergeCell ref="J55:AF55"/>
    <mergeCell ref="D56:H56"/>
    <mergeCell ref="J56:AF56"/>
    <mergeCell ref="D57:H57"/>
    <mergeCell ref="J57:AF57"/>
    <mergeCell ref="D58:H58"/>
    <mergeCell ref="J58:AF58"/>
  </mergeCells>
  <hyperlinks>
    <hyperlink ref="A55" location="'00 - VEDLEJŠÍ A OSTATNÍ N...'!C2" display="/"/>
    <hyperlink ref="A56" location="'SO 000 - Příprava staveniště'!C2" display="/"/>
    <hyperlink ref="A57" location="'SO 101 - Komunikace'!C2" display="/"/>
    <hyperlink ref="A58" location="'SO 201 - Opěrná zeď'!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6"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81</v>
      </c>
    </row>
    <row r="3" ht="6.96" customHeight="1">
      <c r="B3" s="127"/>
      <c r="C3" s="128"/>
      <c r="D3" s="128"/>
      <c r="E3" s="128"/>
      <c r="F3" s="128"/>
      <c r="G3" s="128"/>
      <c r="H3" s="128"/>
      <c r="I3" s="129"/>
      <c r="J3" s="128"/>
      <c r="K3" s="128"/>
      <c r="L3" s="19"/>
      <c r="AT3" s="16" t="s">
        <v>82</v>
      </c>
    </row>
    <row r="4" ht="24.96" customHeight="1">
      <c r="B4" s="19"/>
      <c r="D4" s="130" t="s">
        <v>92</v>
      </c>
      <c r="L4" s="19"/>
      <c r="M4" s="131" t="s">
        <v>10</v>
      </c>
      <c r="AT4" s="16" t="s">
        <v>4</v>
      </c>
    </row>
    <row r="5" ht="6.96" customHeight="1">
      <c r="B5" s="19"/>
      <c r="L5" s="19"/>
    </row>
    <row r="6" ht="12" customHeight="1">
      <c r="B6" s="19"/>
      <c r="D6" s="132" t="s">
        <v>16</v>
      </c>
      <c r="L6" s="19"/>
    </row>
    <row r="7" ht="16.5" customHeight="1">
      <c r="B7" s="19"/>
      <c r="E7" s="133" t="str">
        <f>'Rekapitulace stavby'!K6</f>
        <v>II/199 SVAH SVĚTCE</v>
      </c>
      <c r="F7" s="132"/>
      <c r="G7" s="132"/>
      <c r="H7" s="132"/>
      <c r="L7" s="19"/>
    </row>
    <row r="8" s="1" customFormat="1" ht="12" customHeight="1">
      <c r="B8" s="42"/>
      <c r="D8" s="132" t="s">
        <v>93</v>
      </c>
      <c r="I8" s="134"/>
      <c r="L8" s="42"/>
    </row>
    <row r="9" s="1" customFormat="1" ht="36.96" customHeight="1">
      <c r="B9" s="42"/>
      <c r="E9" s="135" t="s">
        <v>94</v>
      </c>
      <c r="F9" s="1"/>
      <c r="G9" s="1"/>
      <c r="H9" s="1"/>
      <c r="I9" s="134"/>
      <c r="L9" s="42"/>
    </row>
    <row r="10" s="1" customFormat="1">
      <c r="B10" s="42"/>
      <c r="I10" s="134"/>
      <c r="L10" s="42"/>
    </row>
    <row r="11" s="1" customFormat="1" ht="12" customHeight="1">
      <c r="B11" s="42"/>
      <c r="D11" s="132" t="s">
        <v>18</v>
      </c>
      <c r="F11" s="136" t="s">
        <v>19</v>
      </c>
      <c r="I11" s="137" t="s">
        <v>20</v>
      </c>
      <c r="J11" s="136" t="s">
        <v>19</v>
      </c>
      <c r="L11" s="42"/>
    </row>
    <row r="12" s="1" customFormat="1" ht="12" customHeight="1">
      <c r="B12" s="42"/>
      <c r="D12" s="132" t="s">
        <v>21</v>
      </c>
      <c r="F12" s="136" t="s">
        <v>22</v>
      </c>
      <c r="I12" s="137" t="s">
        <v>23</v>
      </c>
      <c r="J12" s="138" t="str">
        <f>'Rekapitulace stavby'!AN8</f>
        <v>18.5.2020</v>
      </c>
      <c r="L12" s="42"/>
    </row>
    <row r="13" s="1" customFormat="1" ht="10.8" customHeight="1">
      <c r="B13" s="42"/>
      <c r="I13" s="134"/>
      <c r="L13" s="42"/>
    </row>
    <row r="14" s="1" customFormat="1" ht="12" customHeight="1">
      <c r="B14" s="42"/>
      <c r="D14" s="132" t="s">
        <v>25</v>
      </c>
      <c r="I14" s="137" t="s">
        <v>26</v>
      </c>
      <c r="J14" s="136" t="s">
        <v>19</v>
      </c>
      <c r="L14" s="42"/>
    </row>
    <row r="15" s="1" customFormat="1" ht="18" customHeight="1">
      <c r="B15" s="42"/>
      <c r="E15" s="136" t="s">
        <v>27</v>
      </c>
      <c r="I15" s="137" t="s">
        <v>28</v>
      </c>
      <c r="J15" s="136" t="s">
        <v>19</v>
      </c>
      <c r="L15" s="42"/>
    </row>
    <row r="16" s="1" customFormat="1" ht="6.96" customHeight="1">
      <c r="B16" s="42"/>
      <c r="I16" s="134"/>
      <c r="L16" s="42"/>
    </row>
    <row r="17" s="1" customFormat="1" ht="12" customHeight="1">
      <c r="B17" s="42"/>
      <c r="D17" s="132" t="s">
        <v>29</v>
      </c>
      <c r="I17" s="137" t="s">
        <v>26</v>
      </c>
      <c r="J17" s="32" t="str">
        <f>'Rekapitulace stavby'!AN13</f>
        <v>Vyplň údaj</v>
      </c>
      <c r="L17" s="42"/>
    </row>
    <row r="18" s="1" customFormat="1" ht="18" customHeight="1">
      <c r="B18" s="42"/>
      <c r="E18" s="32" t="str">
        <f>'Rekapitulace stavby'!E14</f>
        <v>Vyplň údaj</v>
      </c>
      <c r="F18" s="136"/>
      <c r="G18" s="136"/>
      <c r="H18" s="136"/>
      <c r="I18" s="137" t="s">
        <v>28</v>
      </c>
      <c r="J18" s="32" t="str">
        <f>'Rekapitulace stavby'!AN14</f>
        <v>Vyplň údaj</v>
      </c>
      <c r="L18" s="42"/>
    </row>
    <row r="19" s="1" customFormat="1" ht="6.96" customHeight="1">
      <c r="B19" s="42"/>
      <c r="I19" s="134"/>
      <c r="L19" s="42"/>
    </row>
    <row r="20" s="1" customFormat="1" ht="12" customHeight="1">
      <c r="B20" s="42"/>
      <c r="D20" s="132" t="s">
        <v>31</v>
      </c>
      <c r="I20" s="137" t="s">
        <v>26</v>
      </c>
      <c r="J20" s="136" t="s">
        <v>19</v>
      </c>
      <c r="L20" s="42"/>
    </row>
    <row r="21" s="1" customFormat="1" ht="18" customHeight="1">
      <c r="B21" s="42"/>
      <c r="E21" s="136" t="s">
        <v>95</v>
      </c>
      <c r="I21" s="137" t="s">
        <v>28</v>
      </c>
      <c r="J21" s="136" t="s">
        <v>19</v>
      </c>
      <c r="L21" s="42"/>
    </row>
    <row r="22" s="1" customFormat="1" ht="6.96" customHeight="1">
      <c r="B22" s="42"/>
      <c r="I22" s="134"/>
      <c r="L22" s="42"/>
    </row>
    <row r="23" s="1" customFormat="1" ht="12" customHeight="1">
      <c r="B23" s="42"/>
      <c r="D23" s="132" t="s">
        <v>34</v>
      </c>
      <c r="I23" s="137" t="s">
        <v>26</v>
      </c>
      <c r="J23" s="136" t="s">
        <v>19</v>
      </c>
      <c r="L23" s="42"/>
    </row>
    <row r="24" s="1" customFormat="1" ht="18" customHeight="1">
      <c r="B24" s="42"/>
      <c r="E24" s="136" t="s">
        <v>35</v>
      </c>
      <c r="I24" s="137" t="s">
        <v>28</v>
      </c>
      <c r="J24" s="136" t="s">
        <v>19</v>
      </c>
      <c r="L24" s="42"/>
    </row>
    <row r="25" s="1" customFormat="1" ht="6.96" customHeight="1">
      <c r="B25" s="42"/>
      <c r="I25" s="134"/>
      <c r="L25" s="42"/>
    </row>
    <row r="26" s="1" customFormat="1" ht="12" customHeight="1">
      <c r="B26" s="42"/>
      <c r="D26" s="132" t="s">
        <v>36</v>
      </c>
      <c r="I26" s="134"/>
      <c r="L26" s="42"/>
    </row>
    <row r="27" s="7" customFormat="1" ht="16.5" customHeight="1">
      <c r="B27" s="139"/>
      <c r="E27" s="140" t="s">
        <v>19</v>
      </c>
      <c r="F27" s="140"/>
      <c r="G27" s="140"/>
      <c r="H27" s="140"/>
      <c r="I27" s="141"/>
      <c r="L27" s="139"/>
    </row>
    <row r="28" s="1" customFormat="1" ht="6.96" customHeight="1">
      <c r="B28" s="42"/>
      <c r="I28" s="134"/>
      <c r="L28" s="42"/>
    </row>
    <row r="29" s="1" customFormat="1" ht="6.96" customHeight="1">
      <c r="B29" s="42"/>
      <c r="D29" s="74"/>
      <c r="E29" s="74"/>
      <c r="F29" s="74"/>
      <c r="G29" s="74"/>
      <c r="H29" s="74"/>
      <c r="I29" s="142"/>
      <c r="J29" s="74"/>
      <c r="K29" s="74"/>
      <c r="L29" s="42"/>
    </row>
    <row r="30" s="1" customFormat="1" ht="25.44" customHeight="1">
      <c r="B30" s="42"/>
      <c r="D30" s="143" t="s">
        <v>38</v>
      </c>
      <c r="I30" s="134"/>
      <c r="J30" s="144">
        <f>ROUND(J81, 1)</f>
        <v>0</v>
      </c>
      <c r="L30" s="42"/>
    </row>
    <row r="31" s="1" customFormat="1" ht="6.96" customHeight="1">
      <c r="B31" s="42"/>
      <c r="D31" s="74"/>
      <c r="E31" s="74"/>
      <c r="F31" s="74"/>
      <c r="G31" s="74"/>
      <c r="H31" s="74"/>
      <c r="I31" s="142"/>
      <c r="J31" s="74"/>
      <c r="K31" s="74"/>
      <c r="L31" s="42"/>
    </row>
    <row r="32" s="1" customFormat="1" ht="14.4" customHeight="1">
      <c r="B32" s="42"/>
      <c r="F32" s="145" t="s">
        <v>40</v>
      </c>
      <c r="I32" s="146" t="s">
        <v>39</v>
      </c>
      <c r="J32" s="145" t="s">
        <v>41</v>
      </c>
      <c r="L32" s="42"/>
    </row>
    <row r="33" s="1" customFormat="1" ht="14.4" customHeight="1">
      <c r="B33" s="42"/>
      <c r="D33" s="147" t="s">
        <v>42</v>
      </c>
      <c r="E33" s="132" t="s">
        <v>43</v>
      </c>
      <c r="F33" s="148">
        <f>ROUND((SUM(BE81:BE92)),  1)</f>
        <v>0</v>
      </c>
      <c r="I33" s="149">
        <v>0.20999999999999999</v>
      </c>
      <c r="J33" s="148">
        <f>ROUND(((SUM(BE81:BE92))*I33),  1)</f>
        <v>0</v>
      </c>
      <c r="L33" s="42"/>
    </row>
    <row r="34" s="1" customFormat="1" ht="14.4" customHeight="1">
      <c r="B34" s="42"/>
      <c r="E34" s="132" t="s">
        <v>44</v>
      </c>
      <c r="F34" s="148">
        <f>ROUND((SUM(BF81:BF92)),  1)</f>
        <v>0</v>
      </c>
      <c r="I34" s="149">
        <v>0.14999999999999999</v>
      </c>
      <c r="J34" s="148">
        <f>ROUND(((SUM(BF81:BF92))*I34),  1)</f>
        <v>0</v>
      </c>
      <c r="L34" s="42"/>
    </row>
    <row r="35" hidden="1" s="1" customFormat="1" ht="14.4" customHeight="1">
      <c r="B35" s="42"/>
      <c r="E35" s="132" t="s">
        <v>45</v>
      </c>
      <c r="F35" s="148">
        <f>ROUND((SUM(BG81:BG92)),  1)</f>
        <v>0</v>
      </c>
      <c r="I35" s="149">
        <v>0.20999999999999999</v>
      </c>
      <c r="J35" s="148">
        <f>0</f>
        <v>0</v>
      </c>
      <c r="L35" s="42"/>
    </row>
    <row r="36" hidden="1" s="1" customFormat="1" ht="14.4" customHeight="1">
      <c r="B36" s="42"/>
      <c r="E36" s="132" t="s">
        <v>46</v>
      </c>
      <c r="F36" s="148">
        <f>ROUND((SUM(BH81:BH92)),  1)</f>
        <v>0</v>
      </c>
      <c r="I36" s="149">
        <v>0.14999999999999999</v>
      </c>
      <c r="J36" s="148">
        <f>0</f>
        <v>0</v>
      </c>
      <c r="L36" s="42"/>
    </row>
    <row r="37" hidden="1" s="1" customFormat="1" ht="14.4" customHeight="1">
      <c r="B37" s="42"/>
      <c r="E37" s="132" t="s">
        <v>47</v>
      </c>
      <c r="F37" s="148">
        <f>ROUND((SUM(BI81:BI92)),  1)</f>
        <v>0</v>
      </c>
      <c r="I37" s="149">
        <v>0</v>
      </c>
      <c r="J37" s="148">
        <f>0</f>
        <v>0</v>
      </c>
      <c r="L37" s="42"/>
    </row>
    <row r="38" s="1" customFormat="1" ht="6.96" customHeight="1">
      <c r="B38" s="42"/>
      <c r="I38" s="134"/>
      <c r="L38" s="42"/>
    </row>
    <row r="39" s="1" customFormat="1" ht="25.44" customHeight="1">
      <c r="B39" s="42"/>
      <c r="C39" s="150"/>
      <c r="D39" s="151" t="s">
        <v>48</v>
      </c>
      <c r="E39" s="152"/>
      <c r="F39" s="152"/>
      <c r="G39" s="153" t="s">
        <v>49</v>
      </c>
      <c r="H39" s="154" t="s">
        <v>50</v>
      </c>
      <c r="I39" s="155"/>
      <c r="J39" s="156">
        <f>SUM(J30:J37)</f>
        <v>0</v>
      </c>
      <c r="K39" s="157"/>
      <c r="L39" s="42"/>
    </row>
    <row r="40" s="1" customFormat="1" ht="14.4" customHeight="1">
      <c r="B40" s="158"/>
      <c r="C40" s="159"/>
      <c r="D40" s="159"/>
      <c r="E40" s="159"/>
      <c r="F40" s="159"/>
      <c r="G40" s="159"/>
      <c r="H40" s="159"/>
      <c r="I40" s="160"/>
      <c r="J40" s="159"/>
      <c r="K40" s="159"/>
      <c r="L40" s="42"/>
    </row>
    <row r="44" hidden="1" s="1" customFormat="1" ht="6.96" customHeight="1">
      <c r="B44" s="161"/>
      <c r="C44" s="162"/>
      <c r="D44" s="162"/>
      <c r="E44" s="162"/>
      <c r="F44" s="162"/>
      <c r="G44" s="162"/>
      <c r="H44" s="162"/>
      <c r="I44" s="163"/>
      <c r="J44" s="162"/>
      <c r="K44" s="162"/>
      <c r="L44" s="42"/>
    </row>
    <row r="45" hidden="1" s="1" customFormat="1" ht="24.96" customHeight="1">
      <c r="B45" s="37"/>
      <c r="C45" s="22" t="s">
        <v>96</v>
      </c>
      <c r="D45" s="38"/>
      <c r="E45" s="38"/>
      <c r="F45" s="38"/>
      <c r="G45" s="38"/>
      <c r="H45" s="38"/>
      <c r="I45" s="134"/>
      <c r="J45" s="38"/>
      <c r="K45" s="38"/>
      <c r="L45" s="42"/>
    </row>
    <row r="46" hidden="1" s="1" customFormat="1" ht="6.96" customHeight="1">
      <c r="B46" s="37"/>
      <c r="C46" s="38"/>
      <c r="D46" s="38"/>
      <c r="E46" s="38"/>
      <c r="F46" s="38"/>
      <c r="G46" s="38"/>
      <c r="H46" s="38"/>
      <c r="I46" s="134"/>
      <c r="J46" s="38"/>
      <c r="K46" s="38"/>
      <c r="L46" s="42"/>
    </row>
    <row r="47" hidden="1" s="1" customFormat="1" ht="12" customHeight="1">
      <c r="B47" s="37"/>
      <c r="C47" s="31" t="s">
        <v>16</v>
      </c>
      <c r="D47" s="38"/>
      <c r="E47" s="38"/>
      <c r="F47" s="38"/>
      <c r="G47" s="38"/>
      <c r="H47" s="38"/>
      <c r="I47" s="134"/>
      <c r="J47" s="38"/>
      <c r="K47" s="38"/>
      <c r="L47" s="42"/>
    </row>
    <row r="48" hidden="1" s="1" customFormat="1" ht="16.5" customHeight="1">
      <c r="B48" s="37"/>
      <c r="C48" s="38"/>
      <c r="D48" s="38"/>
      <c r="E48" s="164" t="str">
        <f>E7</f>
        <v>II/199 SVAH SVĚTCE</v>
      </c>
      <c r="F48" s="31"/>
      <c r="G48" s="31"/>
      <c r="H48" s="31"/>
      <c r="I48" s="134"/>
      <c r="J48" s="38"/>
      <c r="K48" s="38"/>
      <c r="L48" s="42"/>
    </row>
    <row r="49" hidden="1" s="1" customFormat="1" ht="12" customHeight="1">
      <c r="B49" s="37"/>
      <c r="C49" s="31" t="s">
        <v>93</v>
      </c>
      <c r="D49" s="38"/>
      <c r="E49" s="38"/>
      <c r="F49" s="38"/>
      <c r="G49" s="38"/>
      <c r="H49" s="38"/>
      <c r="I49" s="134"/>
      <c r="J49" s="38"/>
      <c r="K49" s="38"/>
      <c r="L49" s="42"/>
    </row>
    <row r="50" hidden="1" s="1" customFormat="1" ht="16.5" customHeight="1">
      <c r="B50" s="37"/>
      <c r="C50" s="38"/>
      <c r="D50" s="38"/>
      <c r="E50" s="67" t="str">
        <f>E9</f>
        <v>00 - VEDLEJŠÍ A OSTATNÍ NÁKLADY</v>
      </c>
      <c r="F50" s="38"/>
      <c r="G50" s="38"/>
      <c r="H50" s="38"/>
      <c r="I50" s="134"/>
      <c r="J50" s="38"/>
      <c r="K50" s="38"/>
      <c r="L50" s="42"/>
    </row>
    <row r="51" hidden="1" s="1" customFormat="1" ht="6.96" customHeight="1">
      <c r="B51" s="37"/>
      <c r="C51" s="38"/>
      <c r="D51" s="38"/>
      <c r="E51" s="38"/>
      <c r="F51" s="38"/>
      <c r="G51" s="38"/>
      <c r="H51" s="38"/>
      <c r="I51" s="134"/>
      <c r="J51" s="38"/>
      <c r="K51" s="38"/>
      <c r="L51" s="42"/>
    </row>
    <row r="52" hidden="1" s="1" customFormat="1" ht="12" customHeight="1">
      <c r="B52" s="37"/>
      <c r="C52" s="31" t="s">
        <v>21</v>
      </c>
      <c r="D52" s="38"/>
      <c r="E52" s="38"/>
      <c r="F52" s="26" t="str">
        <f>F12</f>
        <v xml:space="preserve"> </v>
      </c>
      <c r="G52" s="38"/>
      <c r="H52" s="38"/>
      <c r="I52" s="137" t="s">
        <v>23</v>
      </c>
      <c r="J52" s="70" t="str">
        <f>IF(J12="","",J12)</f>
        <v>18.5.2020</v>
      </c>
      <c r="K52" s="38"/>
      <c r="L52" s="42"/>
    </row>
    <row r="53" hidden="1" s="1" customFormat="1" ht="6.96" customHeight="1">
      <c r="B53" s="37"/>
      <c r="C53" s="38"/>
      <c r="D53" s="38"/>
      <c r="E53" s="38"/>
      <c r="F53" s="38"/>
      <c r="G53" s="38"/>
      <c r="H53" s="38"/>
      <c r="I53" s="134"/>
      <c r="J53" s="38"/>
      <c r="K53" s="38"/>
      <c r="L53" s="42"/>
    </row>
    <row r="54" hidden="1" s="1" customFormat="1" ht="27.9" customHeight="1">
      <c r="B54" s="37"/>
      <c r="C54" s="31" t="s">
        <v>25</v>
      </c>
      <c r="D54" s="38"/>
      <c r="E54" s="38"/>
      <c r="F54" s="26" t="str">
        <f>E15</f>
        <v>Správa a údržba silnic Plzeňské kraje, p.o.</v>
      </c>
      <c r="G54" s="38"/>
      <c r="H54" s="38"/>
      <c r="I54" s="137" t="s">
        <v>31</v>
      </c>
      <c r="J54" s="35" t="str">
        <f>E21</f>
        <v>SG Geotechnika a.s.</v>
      </c>
      <c r="K54" s="38"/>
      <c r="L54" s="42"/>
    </row>
    <row r="55" hidden="1" s="1" customFormat="1" ht="15.15" customHeight="1">
      <c r="B55" s="37"/>
      <c r="C55" s="31" t="s">
        <v>29</v>
      </c>
      <c r="D55" s="38"/>
      <c r="E55" s="38"/>
      <c r="F55" s="26" t="str">
        <f>IF(E18="","",E18)</f>
        <v>Vyplň údaj</v>
      </c>
      <c r="G55" s="38"/>
      <c r="H55" s="38"/>
      <c r="I55" s="137" t="s">
        <v>34</v>
      </c>
      <c r="J55" s="35" t="str">
        <f>E24</f>
        <v>ROMAN MITAS</v>
      </c>
      <c r="K55" s="38"/>
      <c r="L55" s="42"/>
    </row>
    <row r="56" hidden="1" s="1" customFormat="1" ht="10.32" customHeight="1">
      <c r="B56" s="37"/>
      <c r="C56" s="38"/>
      <c r="D56" s="38"/>
      <c r="E56" s="38"/>
      <c r="F56" s="38"/>
      <c r="G56" s="38"/>
      <c r="H56" s="38"/>
      <c r="I56" s="134"/>
      <c r="J56" s="38"/>
      <c r="K56" s="38"/>
      <c r="L56" s="42"/>
    </row>
    <row r="57" hidden="1" s="1" customFormat="1" ht="29.28" customHeight="1">
      <c r="B57" s="37"/>
      <c r="C57" s="165" t="s">
        <v>97</v>
      </c>
      <c r="D57" s="166"/>
      <c r="E57" s="166"/>
      <c r="F57" s="166"/>
      <c r="G57" s="166"/>
      <c r="H57" s="166"/>
      <c r="I57" s="167"/>
      <c r="J57" s="168" t="s">
        <v>98</v>
      </c>
      <c r="K57" s="166"/>
      <c r="L57" s="42"/>
    </row>
    <row r="58" hidden="1" s="1" customFormat="1" ht="10.32" customHeight="1">
      <c r="B58" s="37"/>
      <c r="C58" s="38"/>
      <c r="D58" s="38"/>
      <c r="E58" s="38"/>
      <c r="F58" s="38"/>
      <c r="G58" s="38"/>
      <c r="H58" s="38"/>
      <c r="I58" s="134"/>
      <c r="J58" s="38"/>
      <c r="K58" s="38"/>
      <c r="L58" s="42"/>
    </row>
    <row r="59" hidden="1" s="1" customFormat="1" ht="22.8" customHeight="1">
      <c r="B59" s="37"/>
      <c r="C59" s="169" t="s">
        <v>70</v>
      </c>
      <c r="D59" s="38"/>
      <c r="E59" s="38"/>
      <c r="F59" s="38"/>
      <c r="G59" s="38"/>
      <c r="H59" s="38"/>
      <c r="I59" s="134"/>
      <c r="J59" s="100">
        <f>J81</f>
        <v>0</v>
      </c>
      <c r="K59" s="38"/>
      <c r="L59" s="42"/>
      <c r="AU59" s="16" t="s">
        <v>99</v>
      </c>
    </row>
    <row r="60" hidden="1" s="8" customFormat="1" ht="24.96" customHeight="1">
      <c r="B60" s="170"/>
      <c r="C60" s="171"/>
      <c r="D60" s="172" t="s">
        <v>100</v>
      </c>
      <c r="E60" s="173"/>
      <c r="F60" s="173"/>
      <c r="G60" s="173"/>
      <c r="H60" s="173"/>
      <c r="I60" s="174"/>
      <c r="J60" s="175">
        <f>J82</f>
        <v>0</v>
      </c>
      <c r="K60" s="171"/>
      <c r="L60" s="176"/>
    </row>
    <row r="61" hidden="1" s="8" customFormat="1" ht="24.96" customHeight="1">
      <c r="B61" s="170"/>
      <c r="C61" s="171"/>
      <c r="D61" s="172" t="s">
        <v>101</v>
      </c>
      <c r="E61" s="173"/>
      <c r="F61" s="173"/>
      <c r="G61" s="173"/>
      <c r="H61" s="173"/>
      <c r="I61" s="174"/>
      <c r="J61" s="175">
        <f>J86</f>
        <v>0</v>
      </c>
      <c r="K61" s="171"/>
      <c r="L61" s="176"/>
    </row>
    <row r="62" hidden="1" s="1" customFormat="1" ht="21.84" customHeight="1">
      <c r="B62" s="37"/>
      <c r="C62" s="38"/>
      <c r="D62" s="38"/>
      <c r="E62" s="38"/>
      <c r="F62" s="38"/>
      <c r="G62" s="38"/>
      <c r="H62" s="38"/>
      <c r="I62" s="134"/>
      <c r="J62" s="38"/>
      <c r="K62" s="38"/>
      <c r="L62" s="42"/>
    </row>
    <row r="63" hidden="1" s="1" customFormat="1" ht="6.96" customHeight="1">
      <c r="B63" s="57"/>
      <c r="C63" s="58"/>
      <c r="D63" s="58"/>
      <c r="E63" s="58"/>
      <c r="F63" s="58"/>
      <c r="G63" s="58"/>
      <c r="H63" s="58"/>
      <c r="I63" s="160"/>
      <c r="J63" s="58"/>
      <c r="K63" s="58"/>
      <c r="L63" s="42"/>
    </row>
    <row r="64" hidden="1"/>
    <row r="65" hidden="1"/>
    <row r="66" hidden="1"/>
    <row r="67" s="1" customFormat="1" ht="6.96" customHeight="1">
      <c r="B67" s="59"/>
      <c r="C67" s="60"/>
      <c r="D67" s="60"/>
      <c r="E67" s="60"/>
      <c r="F67" s="60"/>
      <c r="G67" s="60"/>
      <c r="H67" s="60"/>
      <c r="I67" s="163"/>
      <c r="J67" s="60"/>
      <c r="K67" s="60"/>
      <c r="L67" s="42"/>
    </row>
    <row r="68" s="1" customFormat="1" ht="24.96" customHeight="1">
      <c r="B68" s="37"/>
      <c r="C68" s="22" t="s">
        <v>102</v>
      </c>
      <c r="D68" s="38"/>
      <c r="E68" s="38"/>
      <c r="F68" s="38"/>
      <c r="G68" s="38"/>
      <c r="H68" s="38"/>
      <c r="I68" s="134"/>
      <c r="J68" s="38"/>
      <c r="K68" s="38"/>
      <c r="L68" s="42"/>
    </row>
    <row r="69" s="1" customFormat="1" ht="6.96" customHeight="1">
      <c r="B69" s="37"/>
      <c r="C69" s="38"/>
      <c r="D69" s="38"/>
      <c r="E69" s="38"/>
      <c r="F69" s="38"/>
      <c r="G69" s="38"/>
      <c r="H69" s="38"/>
      <c r="I69" s="134"/>
      <c r="J69" s="38"/>
      <c r="K69" s="38"/>
      <c r="L69" s="42"/>
    </row>
    <row r="70" s="1" customFormat="1" ht="12" customHeight="1">
      <c r="B70" s="37"/>
      <c r="C70" s="31" t="s">
        <v>16</v>
      </c>
      <c r="D70" s="38"/>
      <c r="E70" s="38"/>
      <c r="F70" s="38"/>
      <c r="G70" s="38"/>
      <c r="H70" s="38"/>
      <c r="I70" s="134"/>
      <c r="J70" s="38"/>
      <c r="K70" s="38"/>
      <c r="L70" s="42"/>
    </row>
    <row r="71" s="1" customFormat="1" ht="16.5" customHeight="1">
      <c r="B71" s="37"/>
      <c r="C71" s="38"/>
      <c r="D71" s="38"/>
      <c r="E71" s="164" t="str">
        <f>E7</f>
        <v>II/199 SVAH SVĚTCE</v>
      </c>
      <c r="F71" s="31"/>
      <c r="G71" s="31"/>
      <c r="H71" s="31"/>
      <c r="I71" s="134"/>
      <c r="J71" s="38"/>
      <c r="K71" s="38"/>
      <c r="L71" s="42"/>
    </row>
    <row r="72" s="1" customFormat="1" ht="12" customHeight="1">
      <c r="B72" s="37"/>
      <c r="C72" s="31" t="s">
        <v>93</v>
      </c>
      <c r="D72" s="38"/>
      <c r="E72" s="38"/>
      <c r="F72" s="38"/>
      <c r="G72" s="38"/>
      <c r="H72" s="38"/>
      <c r="I72" s="134"/>
      <c r="J72" s="38"/>
      <c r="K72" s="38"/>
      <c r="L72" s="42"/>
    </row>
    <row r="73" s="1" customFormat="1" ht="16.5" customHeight="1">
      <c r="B73" s="37"/>
      <c r="C73" s="38"/>
      <c r="D73" s="38"/>
      <c r="E73" s="67" t="str">
        <f>E9</f>
        <v>00 - VEDLEJŠÍ A OSTATNÍ NÁKLADY</v>
      </c>
      <c r="F73" s="38"/>
      <c r="G73" s="38"/>
      <c r="H73" s="38"/>
      <c r="I73" s="134"/>
      <c r="J73" s="38"/>
      <c r="K73" s="38"/>
      <c r="L73" s="42"/>
    </row>
    <row r="74" s="1" customFormat="1" ht="6.96" customHeight="1">
      <c r="B74" s="37"/>
      <c r="C74" s="38"/>
      <c r="D74" s="38"/>
      <c r="E74" s="38"/>
      <c r="F74" s="38"/>
      <c r="G74" s="38"/>
      <c r="H74" s="38"/>
      <c r="I74" s="134"/>
      <c r="J74" s="38"/>
      <c r="K74" s="38"/>
      <c r="L74" s="42"/>
    </row>
    <row r="75" s="1" customFormat="1" ht="12" customHeight="1">
      <c r="B75" s="37"/>
      <c r="C75" s="31" t="s">
        <v>21</v>
      </c>
      <c r="D75" s="38"/>
      <c r="E75" s="38"/>
      <c r="F75" s="26" t="str">
        <f>F12</f>
        <v xml:space="preserve"> </v>
      </c>
      <c r="G75" s="38"/>
      <c r="H75" s="38"/>
      <c r="I75" s="137" t="s">
        <v>23</v>
      </c>
      <c r="J75" s="70" t="str">
        <f>IF(J12="","",J12)</f>
        <v>18.5.2020</v>
      </c>
      <c r="K75" s="38"/>
      <c r="L75" s="42"/>
    </row>
    <row r="76" s="1" customFormat="1" ht="6.96" customHeight="1">
      <c r="B76" s="37"/>
      <c r="C76" s="38"/>
      <c r="D76" s="38"/>
      <c r="E76" s="38"/>
      <c r="F76" s="38"/>
      <c r="G76" s="38"/>
      <c r="H76" s="38"/>
      <c r="I76" s="134"/>
      <c r="J76" s="38"/>
      <c r="K76" s="38"/>
      <c r="L76" s="42"/>
    </row>
    <row r="77" s="1" customFormat="1" ht="27.9" customHeight="1">
      <c r="B77" s="37"/>
      <c r="C77" s="31" t="s">
        <v>25</v>
      </c>
      <c r="D77" s="38"/>
      <c r="E77" s="38"/>
      <c r="F77" s="26" t="str">
        <f>E15</f>
        <v>Správa a údržba silnic Plzeňské kraje, p.o.</v>
      </c>
      <c r="G77" s="38"/>
      <c r="H77" s="38"/>
      <c r="I77" s="137" t="s">
        <v>31</v>
      </c>
      <c r="J77" s="35" t="str">
        <f>E21</f>
        <v>SG Geotechnika a.s.</v>
      </c>
      <c r="K77" s="38"/>
      <c r="L77" s="42"/>
    </row>
    <row r="78" s="1" customFormat="1" ht="15.15" customHeight="1">
      <c r="B78" s="37"/>
      <c r="C78" s="31" t="s">
        <v>29</v>
      </c>
      <c r="D78" s="38"/>
      <c r="E78" s="38"/>
      <c r="F78" s="26" t="str">
        <f>IF(E18="","",E18)</f>
        <v>Vyplň údaj</v>
      </c>
      <c r="G78" s="38"/>
      <c r="H78" s="38"/>
      <c r="I78" s="137" t="s">
        <v>34</v>
      </c>
      <c r="J78" s="35" t="str">
        <f>E24</f>
        <v>ROMAN MITAS</v>
      </c>
      <c r="K78" s="38"/>
      <c r="L78" s="42"/>
    </row>
    <row r="79" s="1" customFormat="1" ht="10.32" customHeight="1">
      <c r="B79" s="37"/>
      <c r="C79" s="38"/>
      <c r="D79" s="38"/>
      <c r="E79" s="38"/>
      <c r="F79" s="38"/>
      <c r="G79" s="38"/>
      <c r="H79" s="38"/>
      <c r="I79" s="134"/>
      <c r="J79" s="38"/>
      <c r="K79" s="38"/>
      <c r="L79" s="42"/>
    </row>
    <row r="80" s="9" customFormat="1" ht="29.28" customHeight="1">
      <c r="B80" s="177"/>
      <c r="C80" s="178" t="s">
        <v>103</v>
      </c>
      <c r="D80" s="179" t="s">
        <v>57</v>
      </c>
      <c r="E80" s="179" t="s">
        <v>53</v>
      </c>
      <c r="F80" s="179" t="s">
        <v>54</v>
      </c>
      <c r="G80" s="179" t="s">
        <v>104</v>
      </c>
      <c r="H80" s="179" t="s">
        <v>105</v>
      </c>
      <c r="I80" s="180" t="s">
        <v>106</v>
      </c>
      <c r="J80" s="179" t="s">
        <v>98</v>
      </c>
      <c r="K80" s="181" t="s">
        <v>107</v>
      </c>
      <c r="L80" s="182"/>
      <c r="M80" s="90" t="s">
        <v>19</v>
      </c>
      <c r="N80" s="91" t="s">
        <v>42</v>
      </c>
      <c r="O80" s="91" t="s">
        <v>108</v>
      </c>
      <c r="P80" s="91" t="s">
        <v>109</v>
      </c>
      <c r="Q80" s="91" t="s">
        <v>110</v>
      </c>
      <c r="R80" s="91" t="s">
        <v>111</v>
      </c>
      <c r="S80" s="91" t="s">
        <v>112</v>
      </c>
      <c r="T80" s="92" t="s">
        <v>113</v>
      </c>
    </row>
    <row r="81" s="1" customFormat="1" ht="22.8" customHeight="1">
      <c r="B81" s="37"/>
      <c r="C81" s="97" t="s">
        <v>114</v>
      </c>
      <c r="D81" s="38"/>
      <c r="E81" s="38"/>
      <c r="F81" s="38"/>
      <c r="G81" s="38"/>
      <c r="H81" s="38"/>
      <c r="I81" s="134"/>
      <c r="J81" s="183">
        <f>BK81</f>
        <v>0</v>
      </c>
      <c r="K81" s="38"/>
      <c r="L81" s="42"/>
      <c r="M81" s="93"/>
      <c r="N81" s="94"/>
      <c r="O81" s="94"/>
      <c r="P81" s="184">
        <f>P82+P86</f>
        <v>0</v>
      </c>
      <c r="Q81" s="94"/>
      <c r="R81" s="184">
        <f>R82+R86</f>
        <v>0</v>
      </c>
      <c r="S81" s="94"/>
      <c r="T81" s="185">
        <f>T82+T86</f>
        <v>0</v>
      </c>
      <c r="AT81" s="16" t="s">
        <v>71</v>
      </c>
      <c r="AU81" s="16" t="s">
        <v>99</v>
      </c>
      <c r="BK81" s="186">
        <f>BK82+BK86</f>
        <v>0</v>
      </c>
    </row>
    <row r="82" s="10" customFormat="1" ht="25.92" customHeight="1">
      <c r="B82" s="187"/>
      <c r="C82" s="188"/>
      <c r="D82" s="189" t="s">
        <v>71</v>
      </c>
      <c r="E82" s="190" t="s">
        <v>115</v>
      </c>
      <c r="F82" s="190" t="s">
        <v>116</v>
      </c>
      <c r="G82" s="188"/>
      <c r="H82" s="188"/>
      <c r="I82" s="191"/>
      <c r="J82" s="192">
        <f>BK82</f>
        <v>0</v>
      </c>
      <c r="K82" s="188"/>
      <c r="L82" s="193"/>
      <c r="M82" s="194"/>
      <c r="N82" s="195"/>
      <c r="O82" s="195"/>
      <c r="P82" s="196">
        <f>SUM(P83:P85)</f>
        <v>0</v>
      </c>
      <c r="Q82" s="195"/>
      <c r="R82" s="196">
        <f>SUM(R83:R85)</f>
        <v>0</v>
      </c>
      <c r="S82" s="195"/>
      <c r="T82" s="197">
        <f>SUM(T83:T85)</f>
        <v>0</v>
      </c>
      <c r="AR82" s="198" t="s">
        <v>80</v>
      </c>
      <c r="AT82" s="199" t="s">
        <v>71</v>
      </c>
      <c r="AU82" s="199" t="s">
        <v>72</v>
      </c>
      <c r="AY82" s="198" t="s">
        <v>117</v>
      </c>
      <c r="BK82" s="200">
        <f>SUM(BK83:BK85)</f>
        <v>0</v>
      </c>
    </row>
    <row r="83" s="1" customFormat="1" ht="16.5" customHeight="1">
      <c r="B83" s="37"/>
      <c r="C83" s="201" t="s">
        <v>80</v>
      </c>
      <c r="D83" s="201" t="s">
        <v>118</v>
      </c>
      <c r="E83" s="202" t="s">
        <v>119</v>
      </c>
      <c r="F83" s="203" t="s">
        <v>120</v>
      </c>
      <c r="G83" s="204" t="s">
        <v>121</v>
      </c>
      <c r="H83" s="205">
        <v>1</v>
      </c>
      <c r="I83" s="206"/>
      <c r="J83" s="205">
        <f>ROUND(I83*H83,1)</f>
        <v>0</v>
      </c>
      <c r="K83" s="203" t="s">
        <v>122</v>
      </c>
      <c r="L83" s="42"/>
      <c r="M83" s="207" t="s">
        <v>19</v>
      </c>
      <c r="N83" s="208" t="s">
        <v>43</v>
      </c>
      <c r="O83" s="82"/>
      <c r="P83" s="209">
        <f>O83*H83</f>
        <v>0</v>
      </c>
      <c r="Q83" s="209">
        <v>0</v>
      </c>
      <c r="R83" s="209">
        <f>Q83*H83</f>
        <v>0</v>
      </c>
      <c r="S83" s="209">
        <v>0</v>
      </c>
      <c r="T83" s="210">
        <f>S83*H83</f>
        <v>0</v>
      </c>
      <c r="AR83" s="211" t="s">
        <v>123</v>
      </c>
      <c r="AT83" s="211" t="s">
        <v>118</v>
      </c>
      <c r="AU83" s="211" t="s">
        <v>80</v>
      </c>
      <c r="AY83" s="16" t="s">
        <v>117</v>
      </c>
      <c r="BE83" s="212">
        <f>IF(N83="základní",J83,0)</f>
        <v>0</v>
      </c>
      <c r="BF83" s="212">
        <f>IF(N83="snížená",J83,0)</f>
        <v>0</v>
      </c>
      <c r="BG83" s="212">
        <f>IF(N83="zákl. přenesená",J83,0)</f>
        <v>0</v>
      </c>
      <c r="BH83" s="212">
        <f>IF(N83="sníž. přenesená",J83,0)</f>
        <v>0</v>
      </c>
      <c r="BI83" s="212">
        <f>IF(N83="nulová",J83,0)</f>
        <v>0</v>
      </c>
      <c r="BJ83" s="16" t="s">
        <v>80</v>
      </c>
      <c r="BK83" s="212">
        <f>ROUND(I83*H83,1)</f>
        <v>0</v>
      </c>
      <c r="BL83" s="16" t="s">
        <v>123</v>
      </c>
      <c r="BM83" s="211" t="s">
        <v>124</v>
      </c>
    </row>
    <row r="84" s="1" customFormat="1">
      <c r="B84" s="37"/>
      <c r="C84" s="38"/>
      <c r="D84" s="213" t="s">
        <v>125</v>
      </c>
      <c r="E84" s="38"/>
      <c r="F84" s="214" t="s">
        <v>126</v>
      </c>
      <c r="G84" s="38"/>
      <c r="H84" s="38"/>
      <c r="I84" s="134"/>
      <c r="J84" s="38"/>
      <c r="K84" s="38"/>
      <c r="L84" s="42"/>
      <c r="M84" s="215"/>
      <c r="N84" s="82"/>
      <c r="O84" s="82"/>
      <c r="P84" s="82"/>
      <c r="Q84" s="82"/>
      <c r="R84" s="82"/>
      <c r="S84" s="82"/>
      <c r="T84" s="83"/>
      <c r="AT84" s="16" t="s">
        <v>125</v>
      </c>
      <c r="AU84" s="16" t="s">
        <v>80</v>
      </c>
    </row>
    <row r="85" s="1" customFormat="1" ht="16.5" customHeight="1">
      <c r="B85" s="37"/>
      <c r="C85" s="201" t="s">
        <v>82</v>
      </c>
      <c r="D85" s="201" t="s">
        <v>118</v>
      </c>
      <c r="E85" s="202" t="s">
        <v>127</v>
      </c>
      <c r="F85" s="203" t="s">
        <v>128</v>
      </c>
      <c r="G85" s="204" t="s">
        <v>129</v>
      </c>
      <c r="H85" s="205">
        <v>1</v>
      </c>
      <c r="I85" s="206"/>
      <c r="J85" s="205">
        <f>ROUND(I85*H85,1)</f>
        <v>0</v>
      </c>
      <c r="K85" s="203" t="s">
        <v>122</v>
      </c>
      <c r="L85" s="42"/>
      <c r="M85" s="207" t="s">
        <v>19</v>
      </c>
      <c r="N85" s="208" t="s">
        <v>43</v>
      </c>
      <c r="O85" s="82"/>
      <c r="P85" s="209">
        <f>O85*H85</f>
        <v>0</v>
      </c>
      <c r="Q85" s="209">
        <v>0</v>
      </c>
      <c r="R85" s="209">
        <f>Q85*H85</f>
        <v>0</v>
      </c>
      <c r="S85" s="209">
        <v>0</v>
      </c>
      <c r="T85" s="210">
        <f>S85*H85</f>
        <v>0</v>
      </c>
      <c r="AR85" s="211" t="s">
        <v>123</v>
      </c>
      <c r="AT85" s="211" t="s">
        <v>118</v>
      </c>
      <c r="AU85" s="211" t="s">
        <v>80</v>
      </c>
      <c r="AY85" s="16" t="s">
        <v>117</v>
      </c>
      <c r="BE85" s="212">
        <f>IF(N85="základní",J85,0)</f>
        <v>0</v>
      </c>
      <c r="BF85" s="212">
        <f>IF(N85="snížená",J85,0)</f>
        <v>0</v>
      </c>
      <c r="BG85" s="212">
        <f>IF(N85="zákl. přenesená",J85,0)</f>
        <v>0</v>
      </c>
      <c r="BH85" s="212">
        <f>IF(N85="sníž. přenesená",J85,0)</f>
        <v>0</v>
      </c>
      <c r="BI85" s="212">
        <f>IF(N85="nulová",J85,0)</f>
        <v>0</v>
      </c>
      <c r="BJ85" s="16" t="s">
        <v>80</v>
      </c>
      <c r="BK85" s="212">
        <f>ROUND(I85*H85,1)</f>
        <v>0</v>
      </c>
      <c r="BL85" s="16" t="s">
        <v>123</v>
      </c>
      <c r="BM85" s="211" t="s">
        <v>130</v>
      </c>
    </row>
    <row r="86" s="10" customFormat="1" ht="25.92" customHeight="1">
      <c r="B86" s="187"/>
      <c r="C86" s="188"/>
      <c r="D86" s="189" t="s">
        <v>71</v>
      </c>
      <c r="E86" s="190" t="s">
        <v>131</v>
      </c>
      <c r="F86" s="190" t="s">
        <v>132</v>
      </c>
      <c r="G86" s="188"/>
      <c r="H86" s="188"/>
      <c r="I86" s="191"/>
      <c r="J86" s="192">
        <f>BK86</f>
        <v>0</v>
      </c>
      <c r="K86" s="188"/>
      <c r="L86" s="193"/>
      <c r="M86" s="194"/>
      <c r="N86" s="195"/>
      <c r="O86" s="195"/>
      <c r="P86" s="196">
        <f>SUM(P87:P92)</f>
        <v>0</v>
      </c>
      <c r="Q86" s="195"/>
      <c r="R86" s="196">
        <f>SUM(R87:R92)</f>
        <v>0</v>
      </c>
      <c r="S86" s="195"/>
      <c r="T86" s="197">
        <f>SUM(T87:T92)</f>
        <v>0</v>
      </c>
      <c r="AR86" s="198" t="s">
        <v>80</v>
      </c>
      <c r="AT86" s="199" t="s">
        <v>71</v>
      </c>
      <c r="AU86" s="199" t="s">
        <v>72</v>
      </c>
      <c r="AY86" s="198" t="s">
        <v>117</v>
      </c>
      <c r="BK86" s="200">
        <f>SUM(BK87:BK92)</f>
        <v>0</v>
      </c>
    </row>
    <row r="87" s="1" customFormat="1" ht="16.5" customHeight="1">
      <c r="B87" s="37"/>
      <c r="C87" s="201" t="s">
        <v>133</v>
      </c>
      <c r="D87" s="201" t="s">
        <v>118</v>
      </c>
      <c r="E87" s="202" t="s">
        <v>134</v>
      </c>
      <c r="F87" s="203" t="s">
        <v>135</v>
      </c>
      <c r="G87" s="204" t="s">
        <v>121</v>
      </c>
      <c r="H87" s="205">
        <v>1</v>
      </c>
      <c r="I87" s="206"/>
      <c r="J87" s="205">
        <f>ROUND(I87*H87,1)</f>
        <v>0</v>
      </c>
      <c r="K87" s="203" t="s">
        <v>122</v>
      </c>
      <c r="L87" s="42"/>
      <c r="M87" s="207" t="s">
        <v>19</v>
      </c>
      <c r="N87" s="208" t="s">
        <v>43</v>
      </c>
      <c r="O87" s="82"/>
      <c r="P87" s="209">
        <f>O87*H87</f>
        <v>0</v>
      </c>
      <c r="Q87" s="209">
        <v>0</v>
      </c>
      <c r="R87" s="209">
        <f>Q87*H87</f>
        <v>0</v>
      </c>
      <c r="S87" s="209">
        <v>0</v>
      </c>
      <c r="T87" s="210">
        <f>S87*H87</f>
        <v>0</v>
      </c>
      <c r="AR87" s="211" t="s">
        <v>123</v>
      </c>
      <c r="AT87" s="211" t="s">
        <v>118</v>
      </c>
      <c r="AU87" s="211" t="s">
        <v>80</v>
      </c>
      <c r="AY87" s="16" t="s">
        <v>117</v>
      </c>
      <c r="BE87" s="212">
        <f>IF(N87="základní",J87,0)</f>
        <v>0</v>
      </c>
      <c r="BF87" s="212">
        <f>IF(N87="snížená",J87,0)</f>
        <v>0</v>
      </c>
      <c r="BG87" s="212">
        <f>IF(N87="zákl. přenesená",J87,0)</f>
        <v>0</v>
      </c>
      <c r="BH87" s="212">
        <f>IF(N87="sníž. přenesená",J87,0)</f>
        <v>0</v>
      </c>
      <c r="BI87" s="212">
        <f>IF(N87="nulová",J87,0)</f>
        <v>0</v>
      </c>
      <c r="BJ87" s="16" t="s">
        <v>80</v>
      </c>
      <c r="BK87" s="212">
        <f>ROUND(I87*H87,1)</f>
        <v>0</v>
      </c>
      <c r="BL87" s="16" t="s">
        <v>123</v>
      </c>
      <c r="BM87" s="211" t="s">
        <v>136</v>
      </c>
    </row>
    <row r="88" s="1" customFormat="1" ht="16.5" customHeight="1">
      <c r="B88" s="37"/>
      <c r="C88" s="201" t="s">
        <v>137</v>
      </c>
      <c r="D88" s="201" t="s">
        <v>118</v>
      </c>
      <c r="E88" s="202" t="s">
        <v>138</v>
      </c>
      <c r="F88" s="203" t="s">
        <v>139</v>
      </c>
      <c r="G88" s="204" t="s">
        <v>121</v>
      </c>
      <c r="H88" s="205">
        <v>1</v>
      </c>
      <c r="I88" s="206"/>
      <c r="J88" s="205">
        <f>ROUND(I88*H88,1)</f>
        <v>0</v>
      </c>
      <c r="K88" s="203" t="s">
        <v>122</v>
      </c>
      <c r="L88" s="42"/>
      <c r="M88" s="207" t="s">
        <v>19</v>
      </c>
      <c r="N88" s="208" t="s">
        <v>43</v>
      </c>
      <c r="O88" s="82"/>
      <c r="P88" s="209">
        <f>O88*H88</f>
        <v>0</v>
      </c>
      <c r="Q88" s="209">
        <v>0</v>
      </c>
      <c r="R88" s="209">
        <f>Q88*H88</f>
        <v>0</v>
      </c>
      <c r="S88" s="209">
        <v>0</v>
      </c>
      <c r="T88" s="210">
        <f>S88*H88</f>
        <v>0</v>
      </c>
      <c r="AR88" s="211" t="s">
        <v>123</v>
      </c>
      <c r="AT88" s="211" t="s">
        <v>118</v>
      </c>
      <c r="AU88" s="211" t="s">
        <v>80</v>
      </c>
      <c r="AY88" s="16" t="s">
        <v>117</v>
      </c>
      <c r="BE88" s="212">
        <f>IF(N88="základní",J88,0)</f>
        <v>0</v>
      </c>
      <c r="BF88" s="212">
        <f>IF(N88="snížená",J88,0)</f>
        <v>0</v>
      </c>
      <c r="BG88" s="212">
        <f>IF(N88="zákl. přenesená",J88,0)</f>
        <v>0</v>
      </c>
      <c r="BH88" s="212">
        <f>IF(N88="sníž. přenesená",J88,0)</f>
        <v>0</v>
      </c>
      <c r="BI88" s="212">
        <f>IF(N88="nulová",J88,0)</f>
        <v>0</v>
      </c>
      <c r="BJ88" s="16" t="s">
        <v>80</v>
      </c>
      <c r="BK88" s="212">
        <f>ROUND(I88*H88,1)</f>
        <v>0</v>
      </c>
      <c r="BL88" s="16" t="s">
        <v>123</v>
      </c>
      <c r="BM88" s="211" t="s">
        <v>140</v>
      </c>
    </row>
    <row r="89" s="1" customFormat="1" ht="16.5" customHeight="1">
      <c r="B89" s="37"/>
      <c r="C89" s="201" t="s">
        <v>141</v>
      </c>
      <c r="D89" s="201" t="s">
        <v>118</v>
      </c>
      <c r="E89" s="202" t="s">
        <v>142</v>
      </c>
      <c r="F89" s="203" t="s">
        <v>143</v>
      </c>
      <c r="G89" s="204" t="s">
        <v>121</v>
      </c>
      <c r="H89" s="205">
        <v>1</v>
      </c>
      <c r="I89" s="206"/>
      <c r="J89" s="205">
        <f>ROUND(I89*H89,1)</f>
        <v>0</v>
      </c>
      <c r="K89" s="203" t="s">
        <v>122</v>
      </c>
      <c r="L89" s="42"/>
      <c r="M89" s="207" t="s">
        <v>19</v>
      </c>
      <c r="N89" s="208" t="s">
        <v>43</v>
      </c>
      <c r="O89" s="82"/>
      <c r="P89" s="209">
        <f>O89*H89</f>
        <v>0</v>
      </c>
      <c r="Q89" s="209">
        <v>0</v>
      </c>
      <c r="R89" s="209">
        <f>Q89*H89</f>
        <v>0</v>
      </c>
      <c r="S89" s="209">
        <v>0</v>
      </c>
      <c r="T89" s="210">
        <f>S89*H89</f>
        <v>0</v>
      </c>
      <c r="AR89" s="211" t="s">
        <v>123</v>
      </c>
      <c r="AT89" s="211" t="s">
        <v>118</v>
      </c>
      <c r="AU89" s="211" t="s">
        <v>80</v>
      </c>
      <c r="AY89" s="16" t="s">
        <v>117</v>
      </c>
      <c r="BE89" s="212">
        <f>IF(N89="základní",J89,0)</f>
        <v>0</v>
      </c>
      <c r="BF89" s="212">
        <f>IF(N89="snížená",J89,0)</f>
        <v>0</v>
      </c>
      <c r="BG89" s="212">
        <f>IF(N89="zákl. přenesená",J89,0)</f>
        <v>0</v>
      </c>
      <c r="BH89" s="212">
        <f>IF(N89="sníž. přenesená",J89,0)</f>
        <v>0</v>
      </c>
      <c r="BI89" s="212">
        <f>IF(N89="nulová",J89,0)</f>
        <v>0</v>
      </c>
      <c r="BJ89" s="16" t="s">
        <v>80</v>
      </c>
      <c r="BK89" s="212">
        <f>ROUND(I89*H89,1)</f>
        <v>0</v>
      </c>
      <c r="BL89" s="16" t="s">
        <v>123</v>
      </c>
      <c r="BM89" s="211" t="s">
        <v>144</v>
      </c>
    </row>
    <row r="90" s="1" customFormat="1">
      <c r="B90" s="37"/>
      <c r="C90" s="38"/>
      <c r="D90" s="213" t="s">
        <v>125</v>
      </c>
      <c r="E90" s="38"/>
      <c r="F90" s="214" t="s">
        <v>145</v>
      </c>
      <c r="G90" s="38"/>
      <c r="H90" s="38"/>
      <c r="I90" s="134"/>
      <c r="J90" s="38"/>
      <c r="K90" s="38"/>
      <c r="L90" s="42"/>
      <c r="M90" s="215"/>
      <c r="N90" s="82"/>
      <c r="O90" s="82"/>
      <c r="P90" s="82"/>
      <c r="Q90" s="82"/>
      <c r="R90" s="82"/>
      <c r="S90" s="82"/>
      <c r="T90" s="83"/>
      <c r="AT90" s="16" t="s">
        <v>125</v>
      </c>
      <c r="AU90" s="16" t="s">
        <v>80</v>
      </c>
    </row>
    <row r="91" s="1" customFormat="1" ht="16.5" customHeight="1">
      <c r="B91" s="37"/>
      <c r="C91" s="201" t="s">
        <v>146</v>
      </c>
      <c r="D91" s="201" t="s">
        <v>118</v>
      </c>
      <c r="E91" s="202" t="s">
        <v>147</v>
      </c>
      <c r="F91" s="203" t="s">
        <v>148</v>
      </c>
      <c r="G91" s="204" t="s">
        <v>121</v>
      </c>
      <c r="H91" s="205">
        <v>1</v>
      </c>
      <c r="I91" s="206"/>
      <c r="J91" s="205">
        <f>ROUND(I91*H91,1)</f>
        <v>0</v>
      </c>
      <c r="K91" s="203" t="s">
        <v>19</v>
      </c>
      <c r="L91" s="42"/>
      <c r="M91" s="207" t="s">
        <v>19</v>
      </c>
      <c r="N91" s="208" t="s">
        <v>43</v>
      </c>
      <c r="O91" s="82"/>
      <c r="P91" s="209">
        <f>O91*H91</f>
        <v>0</v>
      </c>
      <c r="Q91" s="209">
        <v>0</v>
      </c>
      <c r="R91" s="209">
        <f>Q91*H91</f>
        <v>0</v>
      </c>
      <c r="S91" s="209">
        <v>0</v>
      </c>
      <c r="T91" s="210">
        <f>S91*H91</f>
        <v>0</v>
      </c>
      <c r="AR91" s="211" t="s">
        <v>123</v>
      </c>
      <c r="AT91" s="211" t="s">
        <v>118</v>
      </c>
      <c r="AU91" s="211" t="s">
        <v>80</v>
      </c>
      <c r="AY91" s="16" t="s">
        <v>117</v>
      </c>
      <c r="BE91" s="212">
        <f>IF(N91="základní",J91,0)</f>
        <v>0</v>
      </c>
      <c r="BF91" s="212">
        <f>IF(N91="snížená",J91,0)</f>
        <v>0</v>
      </c>
      <c r="BG91" s="212">
        <f>IF(N91="zákl. přenesená",J91,0)</f>
        <v>0</v>
      </c>
      <c r="BH91" s="212">
        <f>IF(N91="sníž. přenesená",J91,0)</f>
        <v>0</v>
      </c>
      <c r="BI91" s="212">
        <f>IF(N91="nulová",J91,0)</f>
        <v>0</v>
      </c>
      <c r="BJ91" s="16" t="s">
        <v>80</v>
      </c>
      <c r="BK91" s="212">
        <f>ROUND(I91*H91,1)</f>
        <v>0</v>
      </c>
      <c r="BL91" s="16" t="s">
        <v>123</v>
      </c>
      <c r="BM91" s="211" t="s">
        <v>149</v>
      </c>
    </row>
    <row r="92" s="1" customFormat="1">
      <c r="B92" s="37"/>
      <c r="C92" s="38"/>
      <c r="D92" s="213" t="s">
        <v>125</v>
      </c>
      <c r="E92" s="38"/>
      <c r="F92" s="214" t="s">
        <v>150</v>
      </c>
      <c r="G92" s="38"/>
      <c r="H92" s="38"/>
      <c r="I92" s="134"/>
      <c r="J92" s="38"/>
      <c r="K92" s="38"/>
      <c r="L92" s="42"/>
      <c r="M92" s="216"/>
      <c r="N92" s="217"/>
      <c r="O92" s="217"/>
      <c r="P92" s="217"/>
      <c r="Q92" s="217"/>
      <c r="R92" s="217"/>
      <c r="S92" s="217"/>
      <c r="T92" s="218"/>
      <c r="AT92" s="16" t="s">
        <v>125</v>
      </c>
      <c r="AU92" s="16" t="s">
        <v>80</v>
      </c>
    </row>
    <row r="93" s="1" customFormat="1" ht="6.96" customHeight="1">
      <c r="B93" s="57"/>
      <c r="C93" s="58"/>
      <c r="D93" s="58"/>
      <c r="E93" s="58"/>
      <c r="F93" s="58"/>
      <c r="G93" s="58"/>
      <c r="H93" s="58"/>
      <c r="I93" s="160"/>
      <c r="J93" s="58"/>
      <c r="K93" s="58"/>
      <c r="L93" s="42"/>
    </row>
  </sheetData>
  <sheetProtection sheet="1" autoFilter="0" formatColumns="0" formatRows="0" objects="1" scenarios="1" spinCount="100000" saltValue="sGZ+bQw2nOco7/GwioANXWqgOTyGs7Zz6vXdXcWnNWpSzSMg3CDTsJtqjZVagJARHkbiPfvNUPRIBFR7wTqugA==" hashValue="nabyNUF0fT84KknFsR/hMC6+yYnONzfQZCAorPl2YE1wWzGqCnEHwonrj9EbN0luv5kDGtwTGOdUszHhLh1uHw==" algorithmName="SHA-512" password="CC35"/>
  <autoFilter ref="C80:K92"/>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6"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85</v>
      </c>
    </row>
    <row r="3" ht="6.96" customHeight="1">
      <c r="B3" s="127"/>
      <c r="C3" s="128"/>
      <c r="D3" s="128"/>
      <c r="E3" s="128"/>
      <c r="F3" s="128"/>
      <c r="G3" s="128"/>
      <c r="H3" s="128"/>
      <c r="I3" s="129"/>
      <c r="J3" s="128"/>
      <c r="K3" s="128"/>
      <c r="L3" s="19"/>
      <c r="AT3" s="16" t="s">
        <v>82</v>
      </c>
    </row>
    <row r="4" ht="24.96" customHeight="1">
      <c r="B4" s="19"/>
      <c r="D4" s="130" t="s">
        <v>92</v>
      </c>
      <c r="L4" s="19"/>
      <c r="M4" s="131" t="s">
        <v>10</v>
      </c>
      <c r="AT4" s="16" t="s">
        <v>4</v>
      </c>
    </row>
    <row r="5" ht="6.96" customHeight="1">
      <c r="B5" s="19"/>
      <c r="L5" s="19"/>
    </row>
    <row r="6" ht="12" customHeight="1">
      <c r="B6" s="19"/>
      <c r="D6" s="132" t="s">
        <v>16</v>
      </c>
      <c r="L6" s="19"/>
    </row>
    <row r="7" ht="16.5" customHeight="1">
      <c r="B7" s="19"/>
      <c r="E7" s="133" t="str">
        <f>'Rekapitulace stavby'!K6</f>
        <v>II/199 SVAH SVĚTCE</v>
      </c>
      <c r="F7" s="132"/>
      <c r="G7" s="132"/>
      <c r="H7" s="132"/>
      <c r="L7" s="19"/>
    </row>
    <row r="8" s="1" customFormat="1" ht="12" customHeight="1">
      <c r="B8" s="42"/>
      <c r="D8" s="132" t="s">
        <v>93</v>
      </c>
      <c r="I8" s="134"/>
      <c r="L8" s="42"/>
    </row>
    <row r="9" s="1" customFormat="1" ht="36.96" customHeight="1">
      <c r="B9" s="42"/>
      <c r="E9" s="135" t="s">
        <v>151</v>
      </c>
      <c r="F9" s="1"/>
      <c r="G9" s="1"/>
      <c r="H9" s="1"/>
      <c r="I9" s="134"/>
      <c r="L9" s="42"/>
    </row>
    <row r="10" s="1" customFormat="1">
      <c r="B10" s="42"/>
      <c r="I10" s="134"/>
      <c r="L10" s="42"/>
    </row>
    <row r="11" s="1" customFormat="1" ht="12" customHeight="1">
      <c r="B11" s="42"/>
      <c r="D11" s="132" t="s">
        <v>18</v>
      </c>
      <c r="F11" s="136" t="s">
        <v>19</v>
      </c>
      <c r="I11" s="137" t="s">
        <v>20</v>
      </c>
      <c r="J11" s="136" t="s">
        <v>19</v>
      </c>
      <c r="L11" s="42"/>
    </row>
    <row r="12" s="1" customFormat="1" ht="12" customHeight="1">
      <c r="B12" s="42"/>
      <c r="D12" s="132" t="s">
        <v>21</v>
      </c>
      <c r="F12" s="136" t="s">
        <v>22</v>
      </c>
      <c r="I12" s="137" t="s">
        <v>23</v>
      </c>
      <c r="J12" s="138" t="str">
        <f>'Rekapitulace stavby'!AN8</f>
        <v>18.5.2020</v>
      </c>
      <c r="L12" s="42"/>
    </row>
    <row r="13" s="1" customFormat="1" ht="10.8" customHeight="1">
      <c r="B13" s="42"/>
      <c r="I13" s="134"/>
      <c r="L13" s="42"/>
    </row>
    <row r="14" s="1" customFormat="1" ht="12" customHeight="1">
      <c r="B14" s="42"/>
      <c r="D14" s="132" t="s">
        <v>25</v>
      </c>
      <c r="I14" s="137" t="s">
        <v>26</v>
      </c>
      <c r="J14" s="136" t="s">
        <v>19</v>
      </c>
      <c r="L14" s="42"/>
    </row>
    <row r="15" s="1" customFormat="1" ht="18" customHeight="1">
      <c r="B15" s="42"/>
      <c r="E15" s="136" t="s">
        <v>27</v>
      </c>
      <c r="I15" s="137" t="s">
        <v>28</v>
      </c>
      <c r="J15" s="136" t="s">
        <v>19</v>
      </c>
      <c r="L15" s="42"/>
    </row>
    <row r="16" s="1" customFormat="1" ht="6.96" customHeight="1">
      <c r="B16" s="42"/>
      <c r="I16" s="134"/>
      <c r="L16" s="42"/>
    </row>
    <row r="17" s="1" customFormat="1" ht="12" customHeight="1">
      <c r="B17" s="42"/>
      <c r="D17" s="132" t="s">
        <v>29</v>
      </c>
      <c r="I17" s="137" t="s">
        <v>26</v>
      </c>
      <c r="J17" s="32" t="str">
        <f>'Rekapitulace stavby'!AN13</f>
        <v>Vyplň údaj</v>
      </c>
      <c r="L17" s="42"/>
    </row>
    <row r="18" s="1" customFormat="1" ht="18" customHeight="1">
      <c r="B18" s="42"/>
      <c r="E18" s="32" t="str">
        <f>'Rekapitulace stavby'!E14</f>
        <v>Vyplň údaj</v>
      </c>
      <c r="F18" s="136"/>
      <c r="G18" s="136"/>
      <c r="H18" s="136"/>
      <c r="I18" s="137" t="s">
        <v>28</v>
      </c>
      <c r="J18" s="32" t="str">
        <f>'Rekapitulace stavby'!AN14</f>
        <v>Vyplň údaj</v>
      </c>
      <c r="L18" s="42"/>
    </row>
    <row r="19" s="1" customFormat="1" ht="6.96" customHeight="1">
      <c r="B19" s="42"/>
      <c r="I19" s="134"/>
      <c r="L19" s="42"/>
    </row>
    <row r="20" s="1" customFormat="1" ht="12" customHeight="1">
      <c r="B20" s="42"/>
      <c r="D20" s="132" t="s">
        <v>31</v>
      </c>
      <c r="I20" s="137" t="s">
        <v>26</v>
      </c>
      <c r="J20" s="136" t="s">
        <v>19</v>
      </c>
      <c r="L20" s="42"/>
    </row>
    <row r="21" s="1" customFormat="1" ht="18" customHeight="1">
      <c r="B21" s="42"/>
      <c r="E21" s="136" t="s">
        <v>95</v>
      </c>
      <c r="I21" s="137" t="s">
        <v>28</v>
      </c>
      <c r="J21" s="136" t="s">
        <v>19</v>
      </c>
      <c r="L21" s="42"/>
    </row>
    <row r="22" s="1" customFormat="1" ht="6.96" customHeight="1">
      <c r="B22" s="42"/>
      <c r="I22" s="134"/>
      <c r="L22" s="42"/>
    </row>
    <row r="23" s="1" customFormat="1" ht="12" customHeight="1">
      <c r="B23" s="42"/>
      <c r="D23" s="132" t="s">
        <v>34</v>
      </c>
      <c r="I23" s="137" t="s">
        <v>26</v>
      </c>
      <c r="J23" s="136" t="s">
        <v>19</v>
      </c>
      <c r="L23" s="42"/>
    </row>
    <row r="24" s="1" customFormat="1" ht="18" customHeight="1">
      <c r="B24" s="42"/>
      <c r="E24" s="136" t="s">
        <v>35</v>
      </c>
      <c r="I24" s="137" t="s">
        <v>28</v>
      </c>
      <c r="J24" s="136" t="s">
        <v>19</v>
      </c>
      <c r="L24" s="42"/>
    </row>
    <row r="25" s="1" customFormat="1" ht="6.96" customHeight="1">
      <c r="B25" s="42"/>
      <c r="I25" s="134"/>
      <c r="L25" s="42"/>
    </row>
    <row r="26" s="1" customFormat="1" ht="12" customHeight="1">
      <c r="B26" s="42"/>
      <c r="D26" s="132" t="s">
        <v>36</v>
      </c>
      <c r="I26" s="134"/>
      <c r="L26" s="42"/>
    </row>
    <row r="27" s="7" customFormat="1" ht="16.5" customHeight="1">
      <c r="B27" s="139"/>
      <c r="E27" s="140" t="s">
        <v>19</v>
      </c>
      <c r="F27" s="140"/>
      <c r="G27" s="140"/>
      <c r="H27" s="140"/>
      <c r="I27" s="141"/>
      <c r="L27" s="139"/>
    </row>
    <row r="28" s="1" customFormat="1" ht="6.96" customHeight="1">
      <c r="B28" s="42"/>
      <c r="I28" s="134"/>
      <c r="L28" s="42"/>
    </row>
    <row r="29" s="1" customFormat="1" ht="6.96" customHeight="1">
      <c r="B29" s="42"/>
      <c r="D29" s="74"/>
      <c r="E29" s="74"/>
      <c r="F29" s="74"/>
      <c r="G29" s="74"/>
      <c r="H29" s="74"/>
      <c r="I29" s="142"/>
      <c r="J29" s="74"/>
      <c r="K29" s="74"/>
      <c r="L29" s="42"/>
    </row>
    <row r="30" s="1" customFormat="1" ht="25.44" customHeight="1">
      <c r="B30" s="42"/>
      <c r="D30" s="143" t="s">
        <v>38</v>
      </c>
      <c r="I30" s="134"/>
      <c r="J30" s="144">
        <f>ROUND(J82, 1)</f>
        <v>0</v>
      </c>
      <c r="L30" s="42"/>
    </row>
    <row r="31" s="1" customFormat="1" ht="6.96" customHeight="1">
      <c r="B31" s="42"/>
      <c r="D31" s="74"/>
      <c r="E31" s="74"/>
      <c r="F31" s="74"/>
      <c r="G31" s="74"/>
      <c r="H31" s="74"/>
      <c r="I31" s="142"/>
      <c r="J31" s="74"/>
      <c r="K31" s="74"/>
      <c r="L31" s="42"/>
    </row>
    <row r="32" s="1" customFormat="1" ht="14.4" customHeight="1">
      <c r="B32" s="42"/>
      <c r="F32" s="145" t="s">
        <v>40</v>
      </c>
      <c r="I32" s="146" t="s">
        <v>39</v>
      </c>
      <c r="J32" s="145" t="s">
        <v>41</v>
      </c>
      <c r="L32" s="42"/>
    </row>
    <row r="33" s="1" customFormat="1" ht="14.4" customHeight="1">
      <c r="B33" s="42"/>
      <c r="D33" s="147" t="s">
        <v>42</v>
      </c>
      <c r="E33" s="132" t="s">
        <v>43</v>
      </c>
      <c r="F33" s="148">
        <f>ROUND((SUM(BE82:BE97)),  1)</f>
        <v>0</v>
      </c>
      <c r="I33" s="149">
        <v>0.20999999999999999</v>
      </c>
      <c r="J33" s="148">
        <f>ROUND(((SUM(BE82:BE97))*I33),  1)</f>
        <v>0</v>
      </c>
      <c r="L33" s="42"/>
    </row>
    <row r="34" s="1" customFormat="1" ht="14.4" customHeight="1">
      <c r="B34" s="42"/>
      <c r="E34" s="132" t="s">
        <v>44</v>
      </c>
      <c r="F34" s="148">
        <f>ROUND((SUM(BF82:BF97)),  1)</f>
        <v>0</v>
      </c>
      <c r="I34" s="149">
        <v>0.14999999999999999</v>
      </c>
      <c r="J34" s="148">
        <f>ROUND(((SUM(BF82:BF97))*I34),  1)</f>
        <v>0</v>
      </c>
      <c r="L34" s="42"/>
    </row>
    <row r="35" hidden="1" s="1" customFormat="1" ht="14.4" customHeight="1">
      <c r="B35" s="42"/>
      <c r="E35" s="132" t="s">
        <v>45</v>
      </c>
      <c r="F35" s="148">
        <f>ROUND((SUM(BG82:BG97)),  1)</f>
        <v>0</v>
      </c>
      <c r="I35" s="149">
        <v>0.20999999999999999</v>
      </c>
      <c r="J35" s="148">
        <f>0</f>
        <v>0</v>
      </c>
      <c r="L35" s="42"/>
    </row>
    <row r="36" hidden="1" s="1" customFormat="1" ht="14.4" customHeight="1">
      <c r="B36" s="42"/>
      <c r="E36" s="132" t="s">
        <v>46</v>
      </c>
      <c r="F36" s="148">
        <f>ROUND((SUM(BH82:BH97)),  1)</f>
        <v>0</v>
      </c>
      <c r="I36" s="149">
        <v>0.14999999999999999</v>
      </c>
      <c r="J36" s="148">
        <f>0</f>
        <v>0</v>
      </c>
      <c r="L36" s="42"/>
    </row>
    <row r="37" hidden="1" s="1" customFormat="1" ht="14.4" customHeight="1">
      <c r="B37" s="42"/>
      <c r="E37" s="132" t="s">
        <v>47</v>
      </c>
      <c r="F37" s="148">
        <f>ROUND((SUM(BI82:BI97)),  1)</f>
        <v>0</v>
      </c>
      <c r="I37" s="149">
        <v>0</v>
      </c>
      <c r="J37" s="148">
        <f>0</f>
        <v>0</v>
      </c>
      <c r="L37" s="42"/>
    </row>
    <row r="38" s="1" customFormat="1" ht="6.96" customHeight="1">
      <c r="B38" s="42"/>
      <c r="I38" s="134"/>
      <c r="L38" s="42"/>
    </row>
    <row r="39" s="1" customFormat="1" ht="25.44" customHeight="1">
      <c r="B39" s="42"/>
      <c r="C39" s="150"/>
      <c r="D39" s="151" t="s">
        <v>48</v>
      </c>
      <c r="E39" s="152"/>
      <c r="F39" s="152"/>
      <c r="G39" s="153" t="s">
        <v>49</v>
      </c>
      <c r="H39" s="154" t="s">
        <v>50</v>
      </c>
      <c r="I39" s="155"/>
      <c r="J39" s="156">
        <f>SUM(J30:J37)</f>
        <v>0</v>
      </c>
      <c r="K39" s="157"/>
      <c r="L39" s="42"/>
    </row>
    <row r="40" s="1" customFormat="1" ht="14.4" customHeight="1">
      <c r="B40" s="158"/>
      <c r="C40" s="159"/>
      <c r="D40" s="159"/>
      <c r="E40" s="159"/>
      <c r="F40" s="159"/>
      <c r="G40" s="159"/>
      <c r="H40" s="159"/>
      <c r="I40" s="160"/>
      <c r="J40" s="159"/>
      <c r="K40" s="159"/>
      <c r="L40" s="42"/>
    </row>
    <row r="44" hidden="1" s="1" customFormat="1" ht="6.96" customHeight="1">
      <c r="B44" s="161"/>
      <c r="C44" s="162"/>
      <c r="D44" s="162"/>
      <c r="E44" s="162"/>
      <c r="F44" s="162"/>
      <c r="G44" s="162"/>
      <c r="H44" s="162"/>
      <c r="I44" s="163"/>
      <c r="J44" s="162"/>
      <c r="K44" s="162"/>
      <c r="L44" s="42"/>
    </row>
    <row r="45" hidden="1" s="1" customFormat="1" ht="24.96" customHeight="1">
      <c r="B45" s="37"/>
      <c r="C45" s="22" t="s">
        <v>96</v>
      </c>
      <c r="D45" s="38"/>
      <c r="E45" s="38"/>
      <c r="F45" s="38"/>
      <c r="G45" s="38"/>
      <c r="H45" s="38"/>
      <c r="I45" s="134"/>
      <c r="J45" s="38"/>
      <c r="K45" s="38"/>
      <c r="L45" s="42"/>
    </row>
    <row r="46" hidden="1" s="1" customFormat="1" ht="6.96" customHeight="1">
      <c r="B46" s="37"/>
      <c r="C46" s="38"/>
      <c r="D46" s="38"/>
      <c r="E46" s="38"/>
      <c r="F46" s="38"/>
      <c r="G46" s="38"/>
      <c r="H46" s="38"/>
      <c r="I46" s="134"/>
      <c r="J46" s="38"/>
      <c r="K46" s="38"/>
      <c r="L46" s="42"/>
    </row>
    <row r="47" hidden="1" s="1" customFormat="1" ht="12" customHeight="1">
      <c r="B47" s="37"/>
      <c r="C47" s="31" t="s">
        <v>16</v>
      </c>
      <c r="D47" s="38"/>
      <c r="E47" s="38"/>
      <c r="F47" s="38"/>
      <c r="G47" s="38"/>
      <c r="H47" s="38"/>
      <c r="I47" s="134"/>
      <c r="J47" s="38"/>
      <c r="K47" s="38"/>
      <c r="L47" s="42"/>
    </row>
    <row r="48" hidden="1" s="1" customFormat="1" ht="16.5" customHeight="1">
      <c r="B48" s="37"/>
      <c r="C48" s="38"/>
      <c r="D48" s="38"/>
      <c r="E48" s="164" t="str">
        <f>E7</f>
        <v>II/199 SVAH SVĚTCE</v>
      </c>
      <c r="F48" s="31"/>
      <c r="G48" s="31"/>
      <c r="H48" s="31"/>
      <c r="I48" s="134"/>
      <c r="J48" s="38"/>
      <c r="K48" s="38"/>
      <c r="L48" s="42"/>
    </row>
    <row r="49" hidden="1" s="1" customFormat="1" ht="12" customHeight="1">
      <c r="B49" s="37"/>
      <c r="C49" s="31" t="s">
        <v>93</v>
      </c>
      <c r="D49" s="38"/>
      <c r="E49" s="38"/>
      <c r="F49" s="38"/>
      <c r="G49" s="38"/>
      <c r="H49" s="38"/>
      <c r="I49" s="134"/>
      <c r="J49" s="38"/>
      <c r="K49" s="38"/>
      <c r="L49" s="42"/>
    </row>
    <row r="50" hidden="1" s="1" customFormat="1" ht="16.5" customHeight="1">
      <c r="B50" s="37"/>
      <c r="C50" s="38"/>
      <c r="D50" s="38"/>
      <c r="E50" s="67" t="str">
        <f>E9</f>
        <v>SO 000 - Příprava staveniště</v>
      </c>
      <c r="F50" s="38"/>
      <c r="G50" s="38"/>
      <c r="H50" s="38"/>
      <c r="I50" s="134"/>
      <c r="J50" s="38"/>
      <c r="K50" s="38"/>
      <c r="L50" s="42"/>
    </row>
    <row r="51" hidden="1" s="1" customFormat="1" ht="6.96" customHeight="1">
      <c r="B51" s="37"/>
      <c r="C51" s="38"/>
      <c r="D51" s="38"/>
      <c r="E51" s="38"/>
      <c r="F51" s="38"/>
      <c r="G51" s="38"/>
      <c r="H51" s="38"/>
      <c r="I51" s="134"/>
      <c r="J51" s="38"/>
      <c r="K51" s="38"/>
      <c r="L51" s="42"/>
    </row>
    <row r="52" hidden="1" s="1" customFormat="1" ht="12" customHeight="1">
      <c r="B52" s="37"/>
      <c r="C52" s="31" t="s">
        <v>21</v>
      </c>
      <c r="D52" s="38"/>
      <c r="E52" s="38"/>
      <c r="F52" s="26" t="str">
        <f>F12</f>
        <v xml:space="preserve"> </v>
      </c>
      <c r="G52" s="38"/>
      <c r="H52" s="38"/>
      <c r="I52" s="137" t="s">
        <v>23</v>
      </c>
      <c r="J52" s="70" t="str">
        <f>IF(J12="","",J12)</f>
        <v>18.5.2020</v>
      </c>
      <c r="K52" s="38"/>
      <c r="L52" s="42"/>
    </row>
    <row r="53" hidden="1" s="1" customFormat="1" ht="6.96" customHeight="1">
      <c r="B53" s="37"/>
      <c r="C53" s="38"/>
      <c r="D53" s="38"/>
      <c r="E53" s="38"/>
      <c r="F53" s="38"/>
      <c r="G53" s="38"/>
      <c r="H53" s="38"/>
      <c r="I53" s="134"/>
      <c r="J53" s="38"/>
      <c r="K53" s="38"/>
      <c r="L53" s="42"/>
    </row>
    <row r="54" hidden="1" s="1" customFormat="1" ht="27.9" customHeight="1">
      <c r="B54" s="37"/>
      <c r="C54" s="31" t="s">
        <v>25</v>
      </c>
      <c r="D54" s="38"/>
      <c r="E54" s="38"/>
      <c r="F54" s="26" t="str">
        <f>E15</f>
        <v>Správa a údržba silnic Plzeňské kraje, p.o.</v>
      </c>
      <c r="G54" s="38"/>
      <c r="H54" s="38"/>
      <c r="I54" s="137" t="s">
        <v>31</v>
      </c>
      <c r="J54" s="35" t="str">
        <f>E21</f>
        <v>SG Geotechnika a.s.</v>
      </c>
      <c r="K54" s="38"/>
      <c r="L54" s="42"/>
    </row>
    <row r="55" hidden="1" s="1" customFormat="1" ht="15.15" customHeight="1">
      <c r="B55" s="37"/>
      <c r="C55" s="31" t="s">
        <v>29</v>
      </c>
      <c r="D55" s="38"/>
      <c r="E55" s="38"/>
      <c r="F55" s="26" t="str">
        <f>IF(E18="","",E18)</f>
        <v>Vyplň údaj</v>
      </c>
      <c r="G55" s="38"/>
      <c r="H55" s="38"/>
      <c r="I55" s="137" t="s">
        <v>34</v>
      </c>
      <c r="J55" s="35" t="str">
        <f>E24</f>
        <v>ROMAN MITAS</v>
      </c>
      <c r="K55" s="38"/>
      <c r="L55" s="42"/>
    </row>
    <row r="56" hidden="1" s="1" customFormat="1" ht="10.32" customHeight="1">
      <c r="B56" s="37"/>
      <c r="C56" s="38"/>
      <c r="D56" s="38"/>
      <c r="E56" s="38"/>
      <c r="F56" s="38"/>
      <c r="G56" s="38"/>
      <c r="H56" s="38"/>
      <c r="I56" s="134"/>
      <c r="J56" s="38"/>
      <c r="K56" s="38"/>
      <c r="L56" s="42"/>
    </row>
    <row r="57" hidden="1" s="1" customFormat="1" ht="29.28" customHeight="1">
      <c r="B57" s="37"/>
      <c r="C57" s="165" t="s">
        <v>97</v>
      </c>
      <c r="D57" s="166"/>
      <c r="E57" s="166"/>
      <c r="F57" s="166"/>
      <c r="G57" s="166"/>
      <c r="H57" s="166"/>
      <c r="I57" s="167"/>
      <c r="J57" s="168" t="s">
        <v>98</v>
      </c>
      <c r="K57" s="166"/>
      <c r="L57" s="42"/>
    </row>
    <row r="58" hidden="1" s="1" customFormat="1" ht="10.32" customHeight="1">
      <c r="B58" s="37"/>
      <c r="C58" s="38"/>
      <c r="D58" s="38"/>
      <c r="E58" s="38"/>
      <c r="F58" s="38"/>
      <c r="G58" s="38"/>
      <c r="H58" s="38"/>
      <c r="I58" s="134"/>
      <c r="J58" s="38"/>
      <c r="K58" s="38"/>
      <c r="L58" s="42"/>
    </row>
    <row r="59" hidden="1" s="1" customFormat="1" ht="22.8" customHeight="1">
      <c r="B59" s="37"/>
      <c r="C59" s="169" t="s">
        <v>70</v>
      </c>
      <c r="D59" s="38"/>
      <c r="E59" s="38"/>
      <c r="F59" s="38"/>
      <c r="G59" s="38"/>
      <c r="H59" s="38"/>
      <c r="I59" s="134"/>
      <c r="J59" s="100">
        <f>J82</f>
        <v>0</v>
      </c>
      <c r="K59" s="38"/>
      <c r="L59" s="42"/>
      <c r="AU59" s="16" t="s">
        <v>99</v>
      </c>
    </row>
    <row r="60" hidden="1" s="8" customFormat="1" ht="24.96" customHeight="1">
      <c r="B60" s="170"/>
      <c r="C60" s="171"/>
      <c r="D60" s="172" t="s">
        <v>152</v>
      </c>
      <c r="E60" s="173"/>
      <c r="F60" s="173"/>
      <c r="G60" s="173"/>
      <c r="H60" s="173"/>
      <c r="I60" s="174"/>
      <c r="J60" s="175">
        <f>J83</f>
        <v>0</v>
      </c>
      <c r="K60" s="171"/>
      <c r="L60" s="176"/>
    </row>
    <row r="61" hidden="1" s="11" customFormat="1" ht="19.92" customHeight="1">
      <c r="B61" s="219"/>
      <c r="C61" s="220"/>
      <c r="D61" s="221" t="s">
        <v>153</v>
      </c>
      <c r="E61" s="222"/>
      <c r="F61" s="222"/>
      <c r="G61" s="222"/>
      <c r="H61" s="222"/>
      <c r="I61" s="223"/>
      <c r="J61" s="224">
        <f>J84</f>
        <v>0</v>
      </c>
      <c r="K61" s="220"/>
      <c r="L61" s="225"/>
    </row>
    <row r="62" hidden="1" s="11" customFormat="1" ht="19.92" customHeight="1">
      <c r="B62" s="219"/>
      <c r="C62" s="220"/>
      <c r="D62" s="221" t="s">
        <v>154</v>
      </c>
      <c r="E62" s="222"/>
      <c r="F62" s="222"/>
      <c r="G62" s="222"/>
      <c r="H62" s="222"/>
      <c r="I62" s="223"/>
      <c r="J62" s="224">
        <f>J91</f>
        <v>0</v>
      </c>
      <c r="K62" s="220"/>
      <c r="L62" s="225"/>
    </row>
    <row r="63" hidden="1" s="1" customFormat="1" ht="21.84" customHeight="1">
      <c r="B63" s="37"/>
      <c r="C63" s="38"/>
      <c r="D63" s="38"/>
      <c r="E63" s="38"/>
      <c r="F63" s="38"/>
      <c r="G63" s="38"/>
      <c r="H63" s="38"/>
      <c r="I63" s="134"/>
      <c r="J63" s="38"/>
      <c r="K63" s="38"/>
      <c r="L63" s="42"/>
    </row>
    <row r="64" hidden="1" s="1" customFormat="1" ht="6.96" customHeight="1">
      <c r="B64" s="57"/>
      <c r="C64" s="58"/>
      <c r="D64" s="58"/>
      <c r="E64" s="58"/>
      <c r="F64" s="58"/>
      <c r="G64" s="58"/>
      <c r="H64" s="58"/>
      <c r="I64" s="160"/>
      <c r="J64" s="58"/>
      <c r="K64" s="58"/>
      <c r="L64" s="42"/>
    </row>
    <row r="65" hidden="1"/>
    <row r="66" hidden="1"/>
    <row r="67" hidden="1"/>
    <row r="68" s="1" customFormat="1" ht="6.96" customHeight="1">
      <c r="B68" s="59"/>
      <c r="C68" s="60"/>
      <c r="D68" s="60"/>
      <c r="E68" s="60"/>
      <c r="F68" s="60"/>
      <c r="G68" s="60"/>
      <c r="H68" s="60"/>
      <c r="I68" s="163"/>
      <c r="J68" s="60"/>
      <c r="K68" s="60"/>
      <c r="L68" s="42"/>
    </row>
    <row r="69" s="1" customFormat="1" ht="24.96" customHeight="1">
      <c r="B69" s="37"/>
      <c r="C69" s="22" t="s">
        <v>102</v>
      </c>
      <c r="D69" s="38"/>
      <c r="E69" s="38"/>
      <c r="F69" s="38"/>
      <c r="G69" s="38"/>
      <c r="H69" s="38"/>
      <c r="I69" s="134"/>
      <c r="J69" s="38"/>
      <c r="K69" s="38"/>
      <c r="L69" s="42"/>
    </row>
    <row r="70" s="1" customFormat="1" ht="6.96" customHeight="1">
      <c r="B70" s="37"/>
      <c r="C70" s="38"/>
      <c r="D70" s="38"/>
      <c r="E70" s="38"/>
      <c r="F70" s="38"/>
      <c r="G70" s="38"/>
      <c r="H70" s="38"/>
      <c r="I70" s="134"/>
      <c r="J70" s="38"/>
      <c r="K70" s="38"/>
      <c r="L70" s="42"/>
    </row>
    <row r="71" s="1" customFormat="1" ht="12" customHeight="1">
      <c r="B71" s="37"/>
      <c r="C71" s="31" t="s">
        <v>16</v>
      </c>
      <c r="D71" s="38"/>
      <c r="E71" s="38"/>
      <c r="F71" s="38"/>
      <c r="G71" s="38"/>
      <c r="H71" s="38"/>
      <c r="I71" s="134"/>
      <c r="J71" s="38"/>
      <c r="K71" s="38"/>
      <c r="L71" s="42"/>
    </row>
    <row r="72" s="1" customFormat="1" ht="16.5" customHeight="1">
      <c r="B72" s="37"/>
      <c r="C72" s="38"/>
      <c r="D72" s="38"/>
      <c r="E72" s="164" t="str">
        <f>E7</f>
        <v>II/199 SVAH SVĚTCE</v>
      </c>
      <c r="F72" s="31"/>
      <c r="G72" s="31"/>
      <c r="H72" s="31"/>
      <c r="I72" s="134"/>
      <c r="J72" s="38"/>
      <c r="K72" s="38"/>
      <c r="L72" s="42"/>
    </row>
    <row r="73" s="1" customFormat="1" ht="12" customHeight="1">
      <c r="B73" s="37"/>
      <c r="C73" s="31" t="s">
        <v>93</v>
      </c>
      <c r="D73" s="38"/>
      <c r="E73" s="38"/>
      <c r="F73" s="38"/>
      <c r="G73" s="38"/>
      <c r="H73" s="38"/>
      <c r="I73" s="134"/>
      <c r="J73" s="38"/>
      <c r="K73" s="38"/>
      <c r="L73" s="42"/>
    </row>
    <row r="74" s="1" customFormat="1" ht="16.5" customHeight="1">
      <c r="B74" s="37"/>
      <c r="C74" s="38"/>
      <c r="D74" s="38"/>
      <c r="E74" s="67" t="str">
        <f>E9</f>
        <v>SO 000 - Příprava staveniště</v>
      </c>
      <c r="F74" s="38"/>
      <c r="G74" s="38"/>
      <c r="H74" s="38"/>
      <c r="I74" s="134"/>
      <c r="J74" s="38"/>
      <c r="K74" s="38"/>
      <c r="L74" s="42"/>
    </row>
    <row r="75" s="1" customFormat="1" ht="6.96" customHeight="1">
      <c r="B75" s="37"/>
      <c r="C75" s="38"/>
      <c r="D75" s="38"/>
      <c r="E75" s="38"/>
      <c r="F75" s="38"/>
      <c r="G75" s="38"/>
      <c r="H75" s="38"/>
      <c r="I75" s="134"/>
      <c r="J75" s="38"/>
      <c r="K75" s="38"/>
      <c r="L75" s="42"/>
    </row>
    <row r="76" s="1" customFormat="1" ht="12" customHeight="1">
      <c r="B76" s="37"/>
      <c r="C76" s="31" t="s">
        <v>21</v>
      </c>
      <c r="D76" s="38"/>
      <c r="E76" s="38"/>
      <c r="F76" s="26" t="str">
        <f>F12</f>
        <v xml:space="preserve"> </v>
      </c>
      <c r="G76" s="38"/>
      <c r="H76" s="38"/>
      <c r="I76" s="137" t="s">
        <v>23</v>
      </c>
      <c r="J76" s="70" t="str">
        <f>IF(J12="","",J12)</f>
        <v>18.5.2020</v>
      </c>
      <c r="K76" s="38"/>
      <c r="L76" s="42"/>
    </row>
    <row r="77" s="1" customFormat="1" ht="6.96" customHeight="1">
      <c r="B77" s="37"/>
      <c r="C77" s="38"/>
      <c r="D77" s="38"/>
      <c r="E77" s="38"/>
      <c r="F77" s="38"/>
      <c r="G77" s="38"/>
      <c r="H77" s="38"/>
      <c r="I77" s="134"/>
      <c r="J77" s="38"/>
      <c r="K77" s="38"/>
      <c r="L77" s="42"/>
    </row>
    <row r="78" s="1" customFormat="1" ht="27.9" customHeight="1">
      <c r="B78" s="37"/>
      <c r="C78" s="31" t="s">
        <v>25</v>
      </c>
      <c r="D78" s="38"/>
      <c r="E78" s="38"/>
      <c r="F78" s="26" t="str">
        <f>E15</f>
        <v>Správa a údržba silnic Plzeňské kraje, p.o.</v>
      </c>
      <c r="G78" s="38"/>
      <c r="H78" s="38"/>
      <c r="I78" s="137" t="s">
        <v>31</v>
      </c>
      <c r="J78" s="35" t="str">
        <f>E21</f>
        <v>SG Geotechnika a.s.</v>
      </c>
      <c r="K78" s="38"/>
      <c r="L78" s="42"/>
    </row>
    <row r="79" s="1" customFormat="1" ht="15.15" customHeight="1">
      <c r="B79" s="37"/>
      <c r="C79" s="31" t="s">
        <v>29</v>
      </c>
      <c r="D79" s="38"/>
      <c r="E79" s="38"/>
      <c r="F79" s="26" t="str">
        <f>IF(E18="","",E18)</f>
        <v>Vyplň údaj</v>
      </c>
      <c r="G79" s="38"/>
      <c r="H79" s="38"/>
      <c r="I79" s="137" t="s">
        <v>34</v>
      </c>
      <c r="J79" s="35" t="str">
        <f>E24</f>
        <v>ROMAN MITAS</v>
      </c>
      <c r="K79" s="38"/>
      <c r="L79" s="42"/>
    </row>
    <row r="80" s="1" customFormat="1" ht="10.32" customHeight="1">
      <c r="B80" s="37"/>
      <c r="C80" s="38"/>
      <c r="D80" s="38"/>
      <c r="E80" s="38"/>
      <c r="F80" s="38"/>
      <c r="G80" s="38"/>
      <c r="H80" s="38"/>
      <c r="I80" s="134"/>
      <c r="J80" s="38"/>
      <c r="K80" s="38"/>
      <c r="L80" s="42"/>
    </row>
    <row r="81" s="9" customFormat="1" ht="29.28" customHeight="1">
      <c r="B81" s="177"/>
      <c r="C81" s="178" t="s">
        <v>103</v>
      </c>
      <c r="D81" s="179" t="s">
        <v>57</v>
      </c>
      <c r="E81" s="179" t="s">
        <v>53</v>
      </c>
      <c r="F81" s="179" t="s">
        <v>54</v>
      </c>
      <c r="G81" s="179" t="s">
        <v>104</v>
      </c>
      <c r="H81" s="179" t="s">
        <v>105</v>
      </c>
      <c r="I81" s="180" t="s">
        <v>106</v>
      </c>
      <c r="J81" s="179" t="s">
        <v>98</v>
      </c>
      <c r="K81" s="181" t="s">
        <v>107</v>
      </c>
      <c r="L81" s="182"/>
      <c r="M81" s="90" t="s">
        <v>19</v>
      </c>
      <c r="N81" s="91" t="s">
        <v>42</v>
      </c>
      <c r="O81" s="91" t="s">
        <v>108</v>
      </c>
      <c r="P81" s="91" t="s">
        <v>109</v>
      </c>
      <c r="Q81" s="91" t="s">
        <v>110</v>
      </c>
      <c r="R81" s="91" t="s">
        <v>111</v>
      </c>
      <c r="S81" s="91" t="s">
        <v>112</v>
      </c>
      <c r="T81" s="92" t="s">
        <v>113</v>
      </c>
    </row>
    <row r="82" s="1" customFormat="1" ht="22.8" customHeight="1">
      <c r="B82" s="37"/>
      <c r="C82" s="97" t="s">
        <v>114</v>
      </c>
      <c r="D82" s="38"/>
      <c r="E82" s="38"/>
      <c r="F82" s="38"/>
      <c r="G82" s="38"/>
      <c r="H82" s="38"/>
      <c r="I82" s="134"/>
      <c r="J82" s="183">
        <f>BK82</f>
        <v>0</v>
      </c>
      <c r="K82" s="38"/>
      <c r="L82" s="42"/>
      <c r="M82" s="93"/>
      <c r="N82" s="94"/>
      <c r="O82" s="94"/>
      <c r="P82" s="184">
        <f>P83</f>
        <v>0</v>
      </c>
      <c r="Q82" s="94"/>
      <c r="R82" s="184">
        <f>R83</f>
        <v>0</v>
      </c>
      <c r="S82" s="94"/>
      <c r="T82" s="185">
        <f>T83</f>
        <v>0</v>
      </c>
      <c r="AT82" s="16" t="s">
        <v>71</v>
      </c>
      <c r="AU82" s="16" t="s">
        <v>99</v>
      </c>
      <c r="BK82" s="186">
        <f>BK83</f>
        <v>0</v>
      </c>
    </row>
    <row r="83" s="10" customFormat="1" ht="25.92" customHeight="1">
      <c r="B83" s="187"/>
      <c r="C83" s="188"/>
      <c r="D83" s="189" t="s">
        <v>71</v>
      </c>
      <c r="E83" s="190" t="s">
        <v>155</v>
      </c>
      <c r="F83" s="190" t="s">
        <v>156</v>
      </c>
      <c r="G83" s="188"/>
      <c r="H83" s="188"/>
      <c r="I83" s="191"/>
      <c r="J83" s="192">
        <f>BK83</f>
        <v>0</v>
      </c>
      <c r="K83" s="188"/>
      <c r="L83" s="193"/>
      <c r="M83" s="194"/>
      <c r="N83" s="195"/>
      <c r="O83" s="195"/>
      <c r="P83" s="196">
        <f>P84+P91</f>
        <v>0</v>
      </c>
      <c r="Q83" s="195"/>
      <c r="R83" s="196">
        <f>R84+R91</f>
        <v>0</v>
      </c>
      <c r="S83" s="195"/>
      <c r="T83" s="197">
        <f>T84+T91</f>
        <v>0</v>
      </c>
      <c r="AR83" s="198" t="s">
        <v>80</v>
      </c>
      <c r="AT83" s="199" t="s">
        <v>71</v>
      </c>
      <c r="AU83" s="199" t="s">
        <v>72</v>
      </c>
      <c r="AY83" s="198" t="s">
        <v>117</v>
      </c>
      <c r="BK83" s="200">
        <f>BK84+BK91</f>
        <v>0</v>
      </c>
    </row>
    <row r="84" s="10" customFormat="1" ht="22.8" customHeight="1">
      <c r="B84" s="187"/>
      <c r="C84" s="188"/>
      <c r="D84" s="189" t="s">
        <v>71</v>
      </c>
      <c r="E84" s="226" t="s">
        <v>80</v>
      </c>
      <c r="F84" s="226" t="s">
        <v>157</v>
      </c>
      <c r="G84" s="188"/>
      <c r="H84" s="188"/>
      <c r="I84" s="191"/>
      <c r="J84" s="227">
        <f>BK84</f>
        <v>0</v>
      </c>
      <c r="K84" s="188"/>
      <c r="L84" s="193"/>
      <c r="M84" s="194"/>
      <c r="N84" s="195"/>
      <c r="O84" s="195"/>
      <c r="P84" s="196">
        <f>SUM(P85:P90)</f>
        <v>0</v>
      </c>
      <c r="Q84" s="195"/>
      <c r="R84" s="196">
        <f>SUM(R85:R90)</f>
        <v>0</v>
      </c>
      <c r="S84" s="195"/>
      <c r="T84" s="197">
        <f>SUM(T85:T90)</f>
        <v>0</v>
      </c>
      <c r="AR84" s="198" t="s">
        <v>80</v>
      </c>
      <c r="AT84" s="199" t="s">
        <v>71</v>
      </c>
      <c r="AU84" s="199" t="s">
        <v>80</v>
      </c>
      <c r="AY84" s="198" t="s">
        <v>117</v>
      </c>
      <c r="BK84" s="200">
        <f>SUM(BK85:BK90)</f>
        <v>0</v>
      </c>
    </row>
    <row r="85" s="1" customFormat="1" ht="36" customHeight="1">
      <c r="B85" s="37"/>
      <c r="C85" s="201" t="s">
        <v>80</v>
      </c>
      <c r="D85" s="201" t="s">
        <v>118</v>
      </c>
      <c r="E85" s="202" t="s">
        <v>158</v>
      </c>
      <c r="F85" s="203" t="s">
        <v>159</v>
      </c>
      <c r="G85" s="204" t="s">
        <v>129</v>
      </c>
      <c r="H85" s="205">
        <v>4</v>
      </c>
      <c r="I85" s="206"/>
      <c r="J85" s="205">
        <f>ROUND(I85*H85,1)</f>
        <v>0</v>
      </c>
      <c r="K85" s="203" t="s">
        <v>122</v>
      </c>
      <c r="L85" s="42"/>
      <c r="M85" s="207" t="s">
        <v>19</v>
      </c>
      <c r="N85" s="208" t="s">
        <v>43</v>
      </c>
      <c r="O85" s="82"/>
      <c r="P85" s="209">
        <f>O85*H85</f>
        <v>0</v>
      </c>
      <c r="Q85" s="209">
        <v>0</v>
      </c>
      <c r="R85" s="209">
        <f>Q85*H85</f>
        <v>0</v>
      </c>
      <c r="S85" s="209">
        <v>0</v>
      </c>
      <c r="T85" s="210">
        <f>S85*H85</f>
        <v>0</v>
      </c>
      <c r="AR85" s="211" t="s">
        <v>137</v>
      </c>
      <c r="AT85" s="211" t="s">
        <v>118</v>
      </c>
      <c r="AU85" s="211" t="s">
        <v>82</v>
      </c>
      <c r="AY85" s="16" t="s">
        <v>117</v>
      </c>
      <c r="BE85" s="212">
        <f>IF(N85="základní",J85,0)</f>
        <v>0</v>
      </c>
      <c r="BF85" s="212">
        <f>IF(N85="snížená",J85,0)</f>
        <v>0</v>
      </c>
      <c r="BG85" s="212">
        <f>IF(N85="zákl. přenesená",J85,0)</f>
        <v>0</v>
      </c>
      <c r="BH85" s="212">
        <f>IF(N85="sníž. přenesená",J85,0)</f>
        <v>0</v>
      </c>
      <c r="BI85" s="212">
        <f>IF(N85="nulová",J85,0)</f>
        <v>0</v>
      </c>
      <c r="BJ85" s="16" t="s">
        <v>80</v>
      </c>
      <c r="BK85" s="212">
        <f>ROUND(I85*H85,1)</f>
        <v>0</v>
      </c>
      <c r="BL85" s="16" t="s">
        <v>137</v>
      </c>
      <c r="BM85" s="211" t="s">
        <v>160</v>
      </c>
    </row>
    <row r="86" s="1" customFormat="1">
      <c r="B86" s="37"/>
      <c r="C86" s="38"/>
      <c r="D86" s="213" t="s">
        <v>161</v>
      </c>
      <c r="E86" s="38"/>
      <c r="F86" s="214" t="s">
        <v>162</v>
      </c>
      <c r="G86" s="38"/>
      <c r="H86" s="38"/>
      <c r="I86" s="134"/>
      <c r="J86" s="38"/>
      <c r="K86" s="38"/>
      <c r="L86" s="42"/>
      <c r="M86" s="215"/>
      <c r="N86" s="82"/>
      <c r="O86" s="82"/>
      <c r="P86" s="82"/>
      <c r="Q86" s="82"/>
      <c r="R86" s="82"/>
      <c r="S86" s="82"/>
      <c r="T86" s="83"/>
      <c r="AT86" s="16" t="s">
        <v>161</v>
      </c>
      <c r="AU86" s="16" t="s">
        <v>82</v>
      </c>
    </row>
    <row r="87" s="1" customFormat="1" ht="36" customHeight="1">
      <c r="B87" s="37"/>
      <c r="C87" s="201" t="s">
        <v>82</v>
      </c>
      <c r="D87" s="201" t="s">
        <v>118</v>
      </c>
      <c r="E87" s="202" t="s">
        <v>163</v>
      </c>
      <c r="F87" s="203" t="s">
        <v>164</v>
      </c>
      <c r="G87" s="204" t="s">
        <v>165</v>
      </c>
      <c r="H87" s="205">
        <v>2</v>
      </c>
      <c r="I87" s="206"/>
      <c r="J87" s="205">
        <f>ROUND(I87*H87,1)</f>
        <v>0</v>
      </c>
      <c r="K87" s="203" t="s">
        <v>122</v>
      </c>
      <c r="L87" s="42"/>
      <c r="M87" s="207" t="s">
        <v>19</v>
      </c>
      <c r="N87" s="208" t="s">
        <v>43</v>
      </c>
      <c r="O87" s="82"/>
      <c r="P87" s="209">
        <f>O87*H87</f>
        <v>0</v>
      </c>
      <c r="Q87" s="209">
        <v>0</v>
      </c>
      <c r="R87" s="209">
        <f>Q87*H87</f>
        <v>0</v>
      </c>
      <c r="S87" s="209">
        <v>0</v>
      </c>
      <c r="T87" s="210">
        <f>S87*H87</f>
        <v>0</v>
      </c>
      <c r="AR87" s="211" t="s">
        <v>137</v>
      </c>
      <c r="AT87" s="211" t="s">
        <v>118</v>
      </c>
      <c r="AU87" s="211" t="s">
        <v>82</v>
      </c>
      <c r="AY87" s="16" t="s">
        <v>117</v>
      </c>
      <c r="BE87" s="212">
        <f>IF(N87="základní",J87,0)</f>
        <v>0</v>
      </c>
      <c r="BF87" s="212">
        <f>IF(N87="snížená",J87,0)</f>
        <v>0</v>
      </c>
      <c r="BG87" s="212">
        <f>IF(N87="zákl. přenesená",J87,0)</f>
        <v>0</v>
      </c>
      <c r="BH87" s="212">
        <f>IF(N87="sníž. přenesená",J87,0)</f>
        <v>0</v>
      </c>
      <c r="BI87" s="212">
        <f>IF(N87="nulová",J87,0)</f>
        <v>0</v>
      </c>
      <c r="BJ87" s="16" t="s">
        <v>80</v>
      </c>
      <c r="BK87" s="212">
        <f>ROUND(I87*H87,1)</f>
        <v>0</v>
      </c>
      <c r="BL87" s="16" t="s">
        <v>137</v>
      </c>
      <c r="BM87" s="211" t="s">
        <v>166</v>
      </c>
    </row>
    <row r="88" s="1" customFormat="1">
      <c r="B88" s="37"/>
      <c r="C88" s="38"/>
      <c r="D88" s="213" t="s">
        <v>161</v>
      </c>
      <c r="E88" s="38"/>
      <c r="F88" s="214" t="s">
        <v>167</v>
      </c>
      <c r="G88" s="38"/>
      <c r="H88" s="38"/>
      <c r="I88" s="134"/>
      <c r="J88" s="38"/>
      <c r="K88" s="38"/>
      <c r="L88" s="42"/>
      <c r="M88" s="215"/>
      <c r="N88" s="82"/>
      <c r="O88" s="82"/>
      <c r="P88" s="82"/>
      <c r="Q88" s="82"/>
      <c r="R88" s="82"/>
      <c r="S88" s="82"/>
      <c r="T88" s="83"/>
      <c r="AT88" s="16" t="s">
        <v>161</v>
      </c>
      <c r="AU88" s="16" t="s">
        <v>82</v>
      </c>
    </row>
    <row r="89" s="12" customFormat="1">
      <c r="B89" s="228"/>
      <c r="C89" s="229"/>
      <c r="D89" s="213" t="s">
        <v>168</v>
      </c>
      <c r="E89" s="230" t="s">
        <v>19</v>
      </c>
      <c r="F89" s="231" t="s">
        <v>169</v>
      </c>
      <c r="G89" s="229"/>
      <c r="H89" s="232">
        <v>2</v>
      </c>
      <c r="I89" s="233"/>
      <c r="J89" s="229"/>
      <c r="K89" s="229"/>
      <c r="L89" s="234"/>
      <c r="M89" s="235"/>
      <c r="N89" s="236"/>
      <c r="O89" s="236"/>
      <c r="P89" s="236"/>
      <c r="Q89" s="236"/>
      <c r="R89" s="236"/>
      <c r="S89" s="236"/>
      <c r="T89" s="237"/>
      <c r="AT89" s="238" t="s">
        <v>168</v>
      </c>
      <c r="AU89" s="238" t="s">
        <v>82</v>
      </c>
      <c r="AV89" s="12" t="s">
        <v>82</v>
      </c>
      <c r="AW89" s="12" t="s">
        <v>33</v>
      </c>
      <c r="AX89" s="12" t="s">
        <v>72</v>
      </c>
      <c r="AY89" s="238" t="s">
        <v>117</v>
      </c>
    </row>
    <row r="90" s="13" customFormat="1">
      <c r="B90" s="239"/>
      <c r="C90" s="240"/>
      <c r="D90" s="213" t="s">
        <v>168</v>
      </c>
      <c r="E90" s="241" t="s">
        <v>19</v>
      </c>
      <c r="F90" s="242" t="s">
        <v>170</v>
      </c>
      <c r="G90" s="240"/>
      <c r="H90" s="243">
        <v>2</v>
      </c>
      <c r="I90" s="244"/>
      <c r="J90" s="240"/>
      <c r="K90" s="240"/>
      <c r="L90" s="245"/>
      <c r="M90" s="246"/>
      <c r="N90" s="247"/>
      <c r="O90" s="247"/>
      <c r="P90" s="247"/>
      <c r="Q90" s="247"/>
      <c r="R90" s="247"/>
      <c r="S90" s="247"/>
      <c r="T90" s="248"/>
      <c r="AT90" s="249" t="s">
        <v>168</v>
      </c>
      <c r="AU90" s="249" t="s">
        <v>82</v>
      </c>
      <c r="AV90" s="13" t="s">
        <v>137</v>
      </c>
      <c r="AW90" s="13" t="s">
        <v>4</v>
      </c>
      <c r="AX90" s="13" t="s">
        <v>80</v>
      </c>
      <c r="AY90" s="249" t="s">
        <v>117</v>
      </c>
    </row>
    <row r="91" s="10" customFormat="1" ht="22.8" customHeight="1">
      <c r="B91" s="187"/>
      <c r="C91" s="188"/>
      <c r="D91" s="189" t="s">
        <v>71</v>
      </c>
      <c r="E91" s="226" t="s">
        <v>171</v>
      </c>
      <c r="F91" s="226" t="s">
        <v>172</v>
      </c>
      <c r="G91" s="188"/>
      <c r="H91" s="188"/>
      <c r="I91" s="191"/>
      <c r="J91" s="227">
        <f>BK91</f>
        <v>0</v>
      </c>
      <c r="K91" s="188"/>
      <c r="L91" s="193"/>
      <c r="M91" s="194"/>
      <c r="N91" s="195"/>
      <c r="O91" s="195"/>
      <c r="P91" s="196">
        <f>SUM(P92:P97)</f>
        <v>0</v>
      </c>
      <c r="Q91" s="195"/>
      <c r="R91" s="196">
        <f>SUM(R92:R97)</f>
        <v>0</v>
      </c>
      <c r="S91" s="195"/>
      <c r="T91" s="197">
        <f>SUM(T92:T97)</f>
        <v>0</v>
      </c>
      <c r="AR91" s="198" t="s">
        <v>80</v>
      </c>
      <c r="AT91" s="199" t="s">
        <v>71</v>
      </c>
      <c r="AU91" s="199" t="s">
        <v>80</v>
      </c>
      <c r="AY91" s="198" t="s">
        <v>117</v>
      </c>
      <c r="BK91" s="200">
        <f>SUM(BK92:BK97)</f>
        <v>0</v>
      </c>
    </row>
    <row r="92" s="1" customFormat="1" ht="24" customHeight="1">
      <c r="B92" s="37"/>
      <c r="C92" s="201" t="s">
        <v>133</v>
      </c>
      <c r="D92" s="201" t="s">
        <v>118</v>
      </c>
      <c r="E92" s="202" t="s">
        <v>173</v>
      </c>
      <c r="F92" s="203" t="s">
        <v>174</v>
      </c>
      <c r="G92" s="204" t="s">
        <v>175</v>
      </c>
      <c r="H92" s="205">
        <v>1</v>
      </c>
      <c r="I92" s="206"/>
      <c r="J92" s="205">
        <f>ROUND(I92*H92,1)</f>
        <v>0</v>
      </c>
      <c r="K92" s="203" t="s">
        <v>122</v>
      </c>
      <c r="L92" s="42"/>
      <c r="M92" s="207" t="s">
        <v>19</v>
      </c>
      <c r="N92" s="208" t="s">
        <v>43</v>
      </c>
      <c r="O92" s="82"/>
      <c r="P92" s="209">
        <f>O92*H92</f>
        <v>0</v>
      </c>
      <c r="Q92" s="209">
        <v>0</v>
      </c>
      <c r="R92" s="209">
        <f>Q92*H92</f>
        <v>0</v>
      </c>
      <c r="S92" s="209">
        <v>0</v>
      </c>
      <c r="T92" s="210">
        <f>S92*H92</f>
        <v>0</v>
      </c>
      <c r="AR92" s="211" t="s">
        <v>137</v>
      </c>
      <c r="AT92" s="211" t="s">
        <v>118</v>
      </c>
      <c r="AU92" s="211" t="s">
        <v>82</v>
      </c>
      <c r="AY92" s="16" t="s">
        <v>117</v>
      </c>
      <c r="BE92" s="212">
        <f>IF(N92="základní",J92,0)</f>
        <v>0</v>
      </c>
      <c r="BF92" s="212">
        <f>IF(N92="snížená",J92,0)</f>
        <v>0</v>
      </c>
      <c r="BG92" s="212">
        <f>IF(N92="zákl. přenesená",J92,0)</f>
        <v>0</v>
      </c>
      <c r="BH92" s="212">
        <f>IF(N92="sníž. přenesená",J92,0)</f>
        <v>0</v>
      </c>
      <c r="BI92" s="212">
        <f>IF(N92="nulová",J92,0)</f>
        <v>0</v>
      </c>
      <c r="BJ92" s="16" t="s">
        <v>80</v>
      </c>
      <c r="BK92" s="212">
        <f>ROUND(I92*H92,1)</f>
        <v>0</v>
      </c>
      <c r="BL92" s="16" t="s">
        <v>137</v>
      </c>
      <c r="BM92" s="211" t="s">
        <v>176</v>
      </c>
    </row>
    <row r="93" s="1" customFormat="1">
      <c r="B93" s="37"/>
      <c r="C93" s="38"/>
      <c r="D93" s="213" t="s">
        <v>161</v>
      </c>
      <c r="E93" s="38"/>
      <c r="F93" s="214" t="s">
        <v>177</v>
      </c>
      <c r="G93" s="38"/>
      <c r="H93" s="38"/>
      <c r="I93" s="134"/>
      <c r="J93" s="38"/>
      <c r="K93" s="38"/>
      <c r="L93" s="42"/>
      <c r="M93" s="215"/>
      <c r="N93" s="82"/>
      <c r="O93" s="82"/>
      <c r="P93" s="82"/>
      <c r="Q93" s="82"/>
      <c r="R93" s="82"/>
      <c r="S93" s="82"/>
      <c r="T93" s="83"/>
      <c r="AT93" s="16" t="s">
        <v>161</v>
      </c>
      <c r="AU93" s="16" t="s">
        <v>82</v>
      </c>
    </row>
    <row r="94" s="1" customFormat="1" ht="36" customHeight="1">
      <c r="B94" s="37"/>
      <c r="C94" s="201" t="s">
        <v>137</v>
      </c>
      <c r="D94" s="201" t="s">
        <v>118</v>
      </c>
      <c r="E94" s="202" t="s">
        <v>178</v>
      </c>
      <c r="F94" s="203" t="s">
        <v>179</v>
      </c>
      <c r="G94" s="204" t="s">
        <v>175</v>
      </c>
      <c r="H94" s="205">
        <v>9</v>
      </c>
      <c r="I94" s="206"/>
      <c r="J94" s="205">
        <f>ROUND(I94*H94,1)</f>
        <v>0</v>
      </c>
      <c r="K94" s="203" t="s">
        <v>122</v>
      </c>
      <c r="L94" s="42"/>
      <c r="M94" s="207" t="s">
        <v>19</v>
      </c>
      <c r="N94" s="208" t="s">
        <v>43</v>
      </c>
      <c r="O94" s="82"/>
      <c r="P94" s="209">
        <f>O94*H94</f>
        <v>0</v>
      </c>
      <c r="Q94" s="209">
        <v>0</v>
      </c>
      <c r="R94" s="209">
        <f>Q94*H94</f>
        <v>0</v>
      </c>
      <c r="S94" s="209">
        <v>0</v>
      </c>
      <c r="T94" s="210">
        <f>S94*H94</f>
        <v>0</v>
      </c>
      <c r="AR94" s="211" t="s">
        <v>137</v>
      </c>
      <c r="AT94" s="211" t="s">
        <v>118</v>
      </c>
      <c r="AU94" s="211" t="s">
        <v>82</v>
      </c>
      <c r="AY94" s="16" t="s">
        <v>117</v>
      </c>
      <c r="BE94" s="212">
        <f>IF(N94="základní",J94,0)</f>
        <v>0</v>
      </c>
      <c r="BF94" s="212">
        <f>IF(N94="snížená",J94,0)</f>
        <v>0</v>
      </c>
      <c r="BG94" s="212">
        <f>IF(N94="zákl. přenesená",J94,0)</f>
        <v>0</v>
      </c>
      <c r="BH94" s="212">
        <f>IF(N94="sníž. přenesená",J94,0)</f>
        <v>0</v>
      </c>
      <c r="BI94" s="212">
        <f>IF(N94="nulová",J94,0)</f>
        <v>0</v>
      </c>
      <c r="BJ94" s="16" t="s">
        <v>80</v>
      </c>
      <c r="BK94" s="212">
        <f>ROUND(I94*H94,1)</f>
        <v>0</v>
      </c>
      <c r="BL94" s="16" t="s">
        <v>137</v>
      </c>
      <c r="BM94" s="211" t="s">
        <v>180</v>
      </c>
    </row>
    <row r="95" s="1" customFormat="1">
      <c r="B95" s="37"/>
      <c r="C95" s="38"/>
      <c r="D95" s="213" t="s">
        <v>161</v>
      </c>
      <c r="E95" s="38"/>
      <c r="F95" s="214" t="s">
        <v>177</v>
      </c>
      <c r="G95" s="38"/>
      <c r="H95" s="38"/>
      <c r="I95" s="134"/>
      <c r="J95" s="38"/>
      <c r="K95" s="38"/>
      <c r="L95" s="42"/>
      <c r="M95" s="215"/>
      <c r="N95" s="82"/>
      <c r="O95" s="82"/>
      <c r="P95" s="82"/>
      <c r="Q95" s="82"/>
      <c r="R95" s="82"/>
      <c r="S95" s="82"/>
      <c r="T95" s="83"/>
      <c r="AT95" s="16" t="s">
        <v>161</v>
      </c>
      <c r="AU95" s="16" t="s">
        <v>82</v>
      </c>
    </row>
    <row r="96" s="1" customFormat="1" ht="36" customHeight="1">
      <c r="B96" s="37"/>
      <c r="C96" s="201" t="s">
        <v>141</v>
      </c>
      <c r="D96" s="201" t="s">
        <v>118</v>
      </c>
      <c r="E96" s="202" t="s">
        <v>181</v>
      </c>
      <c r="F96" s="203" t="s">
        <v>182</v>
      </c>
      <c r="G96" s="204" t="s">
        <v>175</v>
      </c>
      <c r="H96" s="205">
        <v>1</v>
      </c>
      <c r="I96" s="206"/>
      <c r="J96" s="205">
        <f>ROUND(I96*H96,1)</f>
        <v>0</v>
      </c>
      <c r="K96" s="203" t="s">
        <v>122</v>
      </c>
      <c r="L96" s="42"/>
      <c r="M96" s="207" t="s">
        <v>19</v>
      </c>
      <c r="N96" s="208" t="s">
        <v>43</v>
      </c>
      <c r="O96" s="82"/>
      <c r="P96" s="209">
        <f>O96*H96</f>
        <v>0</v>
      </c>
      <c r="Q96" s="209">
        <v>0</v>
      </c>
      <c r="R96" s="209">
        <f>Q96*H96</f>
        <v>0</v>
      </c>
      <c r="S96" s="209">
        <v>0</v>
      </c>
      <c r="T96" s="210">
        <f>S96*H96</f>
        <v>0</v>
      </c>
      <c r="AR96" s="211" t="s">
        <v>137</v>
      </c>
      <c r="AT96" s="211" t="s">
        <v>118</v>
      </c>
      <c r="AU96" s="211" t="s">
        <v>82</v>
      </c>
      <c r="AY96" s="16" t="s">
        <v>117</v>
      </c>
      <c r="BE96" s="212">
        <f>IF(N96="základní",J96,0)</f>
        <v>0</v>
      </c>
      <c r="BF96" s="212">
        <f>IF(N96="snížená",J96,0)</f>
        <v>0</v>
      </c>
      <c r="BG96" s="212">
        <f>IF(N96="zákl. přenesená",J96,0)</f>
        <v>0</v>
      </c>
      <c r="BH96" s="212">
        <f>IF(N96="sníž. přenesená",J96,0)</f>
        <v>0</v>
      </c>
      <c r="BI96" s="212">
        <f>IF(N96="nulová",J96,0)</f>
        <v>0</v>
      </c>
      <c r="BJ96" s="16" t="s">
        <v>80</v>
      </c>
      <c r="BK96" s="212">
        <f>ROUND(I96*H96,1)</f>
        <v>0</v>
      </c>
      <c r="BL96" s="16" t="s">
        <v>137</v>
      </c>
      <c r="BM96" s="211" t="s">
        <v>183</v>
      </c>
    </row>
    <row r="97" s="1" customFormat="1">
      <c r="B97" s="37"/>
      <c r="C97" s="38"/>
      <c r="D97" s="213" t="s">
        <v>161</v>
      </c>
      <c r="E97" s="38"/>
      <c r="F97" s="214" t="s">
        <v>184</v>
      </c>
      <c r="G97" s="38"/>
      <c r="H97" s="38"/>
      <c r="I97" s="134"/>
      <c r="J97" s="38"/>
      <c r="K97" s="38"/>
      <c r="L97" s="42"/>
      <c r="M97" s="216"/>
      <c r="N97" s="217"/>
      <c r="O97" s="217"/>
      <c r="P97" s="217"/>
      <c r="Q97" s="217"/>
      <c r="R97" s="217"/>
      <c r="S97" s="217"/>
      <c r="T97" s="218"/>
      <c r="AT97" s="16" t="s">
        <v>161</v>
      </c>
      <c r="AU97" s="16" t="s">
        <v>82</v>
      </c>
    </row>
    <row r="98" s="1" customFormat="1" ht="6.96" customHeight="1">
      <c r="B98" s="57"/>
      <c r="C98" s="58"/>
      <c r="D98" s="58"/>
      <c r="E98" s="58"/>
      <c r="F98" s="58"/>
      <c r="G98" s="58"/>
      <c r="H98" s="58"/>
      <c r="I98" s="160"/>
      <c r="J98" s="58"/>
      <c r="K98" s="58"/>
      <c r="L98" s="42"/>
    </row>
  </sheetData>
  <sheetProtection sheet="1" autoFilter="0" formatColumns="0" formatRows="0" objects="1" scenarios="1" spinCount="100000" saltValue="kcSgsN1ZxBoW3zcaBiqi8IaYMiBUD/k8A3Cr4l/JE8yPZ7sVu4CIZyNqEy2qs9Ag0bgUChCfDmI5LMmtDwqUJA==" hashValue="dKlGcecv1zfYff7MzgqL+wr6rAxSykMIWwmESrCOyLE1xMZKHX6I8piwSuRJkhyCeBV2UVQUZPOUWP5Pfkc18A==" algorithmName="SHA-512" password="CC35"/>
  <autoFilter ref="C81:K97"/>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6"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88</v>
      </c>
    </row>
    <row r="3" ht="6.96" customHeight="1">
      <c r="B3" s="127"/>
      <c r="C3" s="128"/>
      <c r="D3" s="128"/>
      <c r="E3" s="128"/>
      <c r="F3" s="128"/>
      <c r="G3" s="128"/>
      <c r="H3" s="128"/>
      <c r="I3" s="129"/>
      <c r="J3" s="128"/>
      <c r="K3" s="128"/>
      <c r="L3" s="19"/>
      <c r="AT3" s="16" t="s">
        <v>82</v>
      </c>
    </row>
    <row r="4" ht="24.96" customHeight="1">
      <c r="B4" s="19"/>
      <c r="D4" s="130" t="s">
        <v>92</v>
      </c>
      <c r="L4" s="19"/>
      <c r="M4" s="131" t="s">
        <v>10</v>
      </c>
      <c r="AT4" s="16" t="s">
        <v>4</v>
      </c>
    </row>
    <row r="5" ht="6.96" customHeight="1">
      <c r="B5" s="19"/>
      <c r="L5" s="19"/>
    </row>
    <row r="6" ht="12" customHeight="1">
      <c r="B6" s="19"/>
      <c r="D6" s="132" t="s">
        <v>16</v>
      </c>
      <c r="L6" s="19"/>
    </row>
    <row r="7" ht="16.5" customHeight="1">
      <c r="B7" s="19"/>
      <c r="E7" s="133" t="str">
        <f>'Rekapitulace stavby'!K6</f>
        <v>II/199 SVAH SVĚTCE</v>
      </c>
      <c r="F7" s="132"/>
      <c r="G7" s="132"/>
      <c r="H7" s="132"/>
      <c r="L7" s="19"/>
    </row>
    <row r="8" s="1" customFormat="1" ht="12" customHeight="1">
      <c r="B8" s="42"/>
      <c r="D8" s="132" t="s">
        <v>93</v>
      </c>
      <c r="I8" s="134"/>
      <c r="L8" s="42"/>
    </row>
    <row r="9" s="1" customFormat="1" ht="36.96" customHeight="1">
      <c r="B9" s="42"/>
      <c r="E9" s="135" t="s">
        <v>185</v>
      </c>
      <c r="F9" s="1"/>
      <c r="G9" s="1"/>
      <c r="H9" s="1"/>
      <c r="I9" s="134"/>
      <c r="L9" s="42"/>
    </row>
    <row r="10" s="1" customFormat="1">
      <c r="B10" s="42"/>
      <c r="I10" s="134"/>
      <c r="L10" s="42"/>
    </row>
    <row r="11" s="1" customFormat="1" ht="12" customHeight="1">
      <c r="B11" s="42"/>
      <c r="D11" s="132" t="s">
        <v>18</v>
      </c>
      <c r="F11" s="136" t="s">
        <v>19</v>
      </c>
      <c r="I11" s="137" t="s">
        <v>20</v>
      </c>
      <c r="J11" s="136" t="s">
        <v>19</v>
      </c>
      <c r="L11" s="42"/>
    </row>
    <row r="12" s="1" customFormat="1" ht="12" customHeight="1">
      <c r="B12" s="42"/>
      <c r="D12" s="132" t="s">
        <v>21</v>
      </c>
      <c r="F12" s="136" t="s">
        <v>22</v>
      </c>
      <c r="I12" s="137" t="s">
        <v>23</v>
      </c>
      <c r="J12" s="138" t="str">
        <f>'Rekapitulace stavby'!AN8</f>
        <v>18.5.2020</v>
      </c>
      <c r="L12" s="42"/>
    </row>
    <row r="13" s="1" customFormat="1" ht="10.8" customHeight="1">
      <c r="B13" s="42"/>
      <c r="I13" s="134"/>
      <c r="L13" s="42"/>
    </row>
    <row r="14" s="1" customFormat="1" ht="12" customHeight="1">
      <c r="B14" s="42"/>
      <c r="D14" s="132" t="s">
        <v>25</v>
      </c>
      <c r="I14" s="137" t="s">
        <v>26</v>
      </c>
      <c r="J14" s="136" t="s">
        <v>19</v>
      </c>
      <c r="L14" s="42"/>
    </row>
    <row r="15" s="1" customFormat="1" ht="18" customHeight="1">
      <c r="B15" s="42"/>
      <c r="E15" s="136" t="s">
        <v>27</v>
      </c>
      <c r="I15" s="137" t="s">
        <v>28</v>
      </c>
      <c r="J15" s="136" t="s">
        <v>19</v>
      </c>
      <c r="L15" s="42"/>
    </row>
    <row r="16" s="1" customFormat="1" ht="6.96" customHeight="1">
      <c r="B16" s="42"/>
      <c r="I16" s="134"/>
      <c r="L16" s="42"/>
    </row>
    <row r="17" s="1" customFormat="1" ht="12" customHeight="1">
      <c r="B17" s="42"/>
      <c r="D17" s="132" t="s">
        <v>29</v>
      </c>
      <c r="I17" s="137" t="s">
        <v>26</v>
      </c>
      <c r="J17" s="32" t="str">
        <f>'Rekapitulace stavby'!AN13</f>
        <v>Vyplň údaj</v>
      </c>
      <c r="L17" s="42"/>
    </row>
    <row r="18" s="1" customFormat="1" ht="18" customHeight="1">
      <c r="B18" s="42"/>
      <c r="E18" s="32" t="str">
        <f>'Rekapitulace stavby'!E14</f>
        <v>Vyplň údaj</v>
      </c>
      <c r="F18" s="136"/>
      <c r="G18" s="136"/>
      <c r="H18" s="136"/>
      <c r="I18" s="137" t="s">
        <v>28</v>
      </c>
      <c r="J18" s="32" t="str">
        <f>'Rekapitulace stavby'!AN14</f>
        <v>Vyplň údaj</v>
      </c>
      <c r="L18" s="42"/>
    </row>
    <row r="19" s="1" customFormat="1" ht="6.96" customHeight="1">
      <c r="B19" s="42"/>
      <c r="I19" s="134"/>
      <c r="L19" s="42"/>
    </row>
    <row r="20" s="1" customFormat="1" ht="12" customHeight="1">
      <c r="B20" s="42"/>
      <c r="D20" s="132" t="s">
        <v>31</v>
      </c>
      <c r="I20" s="137" t="s">
        <v>26</v>
      </c>
      <c r="J20" s="136" t="s">
        <v>19</v>
      </c>
      <c r="L20" s="42"/>
    </row>
    <row r="21" s="1" customFormat="1" ht="18" customHeight="1">
      <c r="B21" s="42"/>
      <c r="E21" s="136" t="s">
        <v>95</v>
      </c>
      <c r="I21" s="137" t="s">
        <v>28</v>
      </c>
      <c r="J21" s="136" t="s">
        <v>19</v>
      </c>
      <c r="L21" s="42"/>
    </row>
    <row r="22" s="1" customFormat="1" ht="6.96" customHeight="1">
      <c r="B22" s="42"/>
      <c r="I22" s="134"/>
      <c r="L22" s="42"/>
    </row>
    <row r="23" s="1" customFormat="1" ht="12" customHeight="1">
      <c r="B23" s="42"/>
      <c r="D23" s="132" t="s">
        <v>34</v>
      </c>
      <c r="I23" s="137" t="s">
        <v>26</v>
      </c>
      <c r="J23" s="136" t="s">
        <v>19</v>
      </c>
      <c r="L23" s="42"/>
    </row>
    <row r="24" s="1" customFormat="1" ht="18" customHeight="1">
      <c r="B24" s="42"/>
      <c r="E24" s="136" t="s">
        <v>35</v>
      </c>
      <c r="I24" s="137" t="s">
        <v>28</v>
      </c>
      <c r="J24" s="136" t="s">
        <v>19</v>
      </c>
      <c r="L24" s="42"/>
    </row>
    <row r="25" s="1" customFormat="1" ht="6.96" customHeight="1">
      <c r="B25" s="42"/>
      <c r="I25" s="134"/>
      <c r="L25" s="42"/>
    </row>
    <row r="26" s="1" customFormat="1" ht="12" customHeight="1">
      <c r="B26" s="42"/>
      <c r="D26" s="132" t="s">
        <v>36</v>
      </c>
      <c r="I26" s="134"/>
      <c r="L26" s="42"/>
    </row>
    <row r="27" s="7" customFormat="1" ht="16.5" customHeight="1">
      <c r="B27" s="139"/>
      <c r="E27" s="140" t="s">
        <v>19</v>
      </c>
      <c r="F27" s="140"/>
      <c r="G27" s="140"/>
      <c r="H27" s="140"/>
      <c r="I27" s="141"/>
      <c r="L27" s="139"/>
    </row>
    <row r="28" s="1" customFormat="1" ht="6.96" customHeight="1">
      <c r="B28" s="42"/>
      <c r="I28" s="134"/>
      <c r="L28" s="42"/>
    </row>
    <row r="29" s="1" customFormat="1" ht="6.96" customHeight="1">
      <c r="B29" s="42"/>
      <c r="D29" s="74"/>
      <c r="E29" s="74"/>
      <c r="F29" s="74"/>
      <c r="G29" s="74"/>
      <c r="H29" s="74"/>
      <c r="I29" s="142"/>
      <c r="J29" s="74"/>
      <c r="K29" s="74"/>
      <c r="L29" s="42"/>
    </row>
    <row r="30" s="1" customFormat="1" ht="25.44" customHeight="1">
      <c r="B30" s="42"/>
      <c r="D30" s="143" t="s">
        <v>38</v>
      </c>
      <c r="I30" s="134"/>
      <c r="J30" s="144">
        <f>ROUND(J85, 1)</f>
        <v>0</v>
      </c>
      <c r="L30" s="42"/>
    </row>
    <row r="31" s="1" customFormat="1" ht="6.96" customHeight="1">
      <c r="B31" s="42"/>
      <c r="D31" s="74"/>
      <c r="E31" s="74"/>
      <c r="F31" s="74"/>
      <c r="G31" s="74"/>
      <c r="H31" s="74"/>
      <c r="I31" s="142"/>
      <c r="J31" s="74"/>
      <c r="K31" s="74"/>
      <c r="L31" s="42"/>
    </row>
    <row r="32" s="1" customFormat="1" ht="14.4" customHeight="1">
      <c r="B32" s="42"/>
      <c r="F32" s="145" t="s">
        <v>40</v>
      </c>
      <c r="I32" s="146" t="s">
        <v>39</v>
      </c>
      <c r="J32" s="145" t="s">
        <v>41</v>
      </c>
      <c r="L32" s="42"/>
    </row>
    <row r="33" s="1" customFormat="1" ht="14.4" customHeight="1">
      <c r="B33" s="42"/>
      <c r="D33" s="147" t="s">
        <v>42</v>
      </c>
      <c r="E33" s="132" t="s">
        <v>43</v>
      </c>
      <c r="F33" s="148">
        <f>ROUND((SUM(BE85:BE176)),  1)</f>
        <v>0</v>
      </c>
      <c r="I33" s="149">
        <v>0.20999999999999999</v>
      </c>
      <c r="J33" s="148">
        <f>ROUND(((SUM(BE85:BE176))*I33),  1)</f>
        <v>0</v>
      </c>
      <c r="L33" s="42"/>
    </row>
    <row r="34" s="1" customFormat="1" ht="14.4" customHeight="1">
      <c r="B34" s="42"/>
      <c r="E34" s="132" t="s">
        <v>44</v>
      </c>
      <c r="F34" s="148">
        <f>ROUND((SUM(BF85:BF176)),  1)</f>
        <v>0</v>
      </c>
      <c r="I34" s="149">
        <v>0.14999999999999999</v>
      </c>
      <c r="J34" s="148">
        <f>ROUND(((SUM(BF85:BF176))*I34),  1)</f>
        <v>0</v>
      </c>
      <c r="L34" s="42"/>
    </row>
    <row r="35" hidden="1" s="1" customFormat="1" ht="14.4" customHeight="1">
      <c r="B35" s="42"/>
      <c r="E35" s="132" t="s">
        <v>45</v>
      </c>
      <c r="F35" s="148">
        <f>ROUND((SUM(BG85:BG176)),  1)</f>
        <v>0</v>
      </c>
      <c r="I35" s="149">
        <v>0.20999999999999999</v>
      </c>
      <c r="J35" s="148">
        <f>0</f>
        <v>0</v>
      </c>
      <c r="L35" s="42"/>
    </row>
    <row r="36" hidden="1" s="1" customFormat="1" ht="14.4" customHeight="1">
      <c r="B36" s="42"/>
      <c r="E36" s="132" t="s">
        <v>46</v>
      </c>
      <c r="F36" s="148">
        <f>ROUND((SUM(BH85:BH176)),  1)</f>
        <v>0</v>
      </c>
      <c r="I36" s="149">
        <v>0.14999999999999999</v>
      </c>
      <c r="J36" s="148">
        <f>0</f>
        <v>0</v>
      </c>
      <c r="L36" s="42"/>
    </row>
    <row r="37" hidden="1" s="1" customFormat="1" ht="14.4" customHeight="1">
      <c r="B37" s="42"/>
      <c r="E37" s="132" t="s">
        <v>47</v>
      </c>
      <c r="F37" s="148">
        <f>ROUND((SUM(BI85:BI176)),  1)</f>
        <v>0</v>
      </c>
      <c r="I37" s="149">
        <v>0</v>
      </c>
      <c r="J37" s="148">
        <f>0</f>
        <v>0</v>
      </c>
      <c r="L37" s="42"/>
    </row>
    <row r="38" s="1" customFormat="1" ht="6.96" customHeight="1">
      <c r="B38" s="42"/>
      <c r="I38" s="134"/>
      <c r="L38" s="42"/>
    </row>
    <row r="39" s="1" customFormat="1" ht="25.44" customHeight="1">
      <c r="B39" s="42"/>
      <c r="C39" s="150"/>
      <c r="D39" s="151" t="s">
        <v>48</v>
      </c>
      <c r="E39" s="152"/>
      <c r="F39" s="152"/>
      <c r="G39" s="153" t="s">
        <v>49</v>
      </c>
      <c r="H39" s="154" t="s">
        <v>50</v>
      </c>
      <c r="I39" s="155"/>
      <c r="J39" s="156">
        <f>SUM(J30:J37)</f>
        <v>0</v>
      </c>
      <c r="K39" s="157"/>
      <c r="L39" s="42"/>
    </row>
    <row r="40" s="1" customFormat="1" ht="14.4" customHeight="1">
      <c r="B40" s="158"/>
      <c r="C40" s="159"/>
      <c r="D40" s="159"/>
      <c r="E40" s="159"/>
      <c r="F40" s="159"/>
      <c r="G40" s="159"/>
      <c r="H40" s="159"/>
      <c r="I40" s="160"/>
      <c r="J40" s="159"/>
      <c r="K40" s="159"/>
      <c r="L40" s="42"/>
    </row>
    <row r="44" hidden="1" s="1" customFormat="1" ht="6.96" customHeight="1">
      <c r="B44" s="161"/>
      <c r="C44" s="162"/>
      <c r="D44" s="162"/>
      <c r="E44" s="162"/>
      <c r="F44" s="162"/>
      <c r="G44" s="162"/>
      <c r="H44" s="162"/>
      <c r="I44" s="163"/>
      <c r="J44" s="162"/>
      <c r="K44" s="162"/>
      <c r="L44" s="42"/>
    </row>
    <row r="45" hidden="1" s="1" customFormat="1" ht="24.96" customHeight="1">
      <c r="B45" s="37"/>
      <c r="C45" s="22" t="s">
        <v>96</v>
      </c>
      <c r="D45" s="38"/>
      <c r="E45" s="38"/>
      <c r="F45" s="38"/>
      <c r="G45" s="38"/>
      <c r="H45" s="38"/>
      <c r="I45" s="134"/>
      <c r="J45" s="38"/>
      <c r="K45" s="38"/>
      <c r="L45" s="42"/>
    </row>
    <row r="46" hidden="1" s="1" customFormat="1" ht="6.96" customHeight="1">
      <c r="B46" s="37"/>
      <c r="C46" s="38"/>
      <c r="D46" s="38"/>
      <c r="E46" s="38"/>
      <c r="F46" s="38"/>
      <c r="G46" s="38"/>
      <c r="H46" s="38"/>
      <c r="I46" s="134"/>
      <c r="J46" s="38"/>
      <c r="K46" s="38"/>
      <c r="L46" s="42"/>
    </row>
    <row r="47" hidden="1" s="1" customFormat="1" ht="12" customHeight="1">
      <c r="B47" s="37"/>
      <c r="C47" s="31" t="s">
        <v>16</v>
      </c>
      <c r="D47" s="38"/>
      <c r="E47" s="38"/>
      <c r="F47" s="38"/>
      <c r="G47" s="38"/>
      <c r="H47" s="38"/>
      <c r="I47" s="134"/>
      <c r="J47" s="38"/>
      <c r="K47" s="38"/>
      <c r="L47" s="42"/>
    </row>
    <row r="48" hidden="1" s="1" customFormat="1" ht="16.5" customHeight="1">
      <c r="B48" s="37"/>
      <c r="C48" s="38"/>
      <c r="D48" s="38"/>
      <c r="E48" s="164" t="str">
        <f>E7</f>
        <v>II/199 SVAH SVĚTCE</v>
      </c>
      <c r="F48" s="31"/>
      <c r="G48" s="31"/>
      <c r="H48" s="31"/>
      <c r="I48" s="134"/>
      <c r="J48" s="38"/>
      <c r="K48" s="38"/>
      <c r="L48" s="42"/>
    </row>
    <row r="49" hidden="1" s="1" customFormat="1" ht="12" customHeight="1">
      <c r="B49" s="37"/>
      <c r="C49" s="31" t="s">
        <v>93</v>
      </c>
      <c r="D49" s="38"/>
      <c r="E49" s="38"/>
      <c r="F49" s="38"/>
      <c r="G49" s="38"/>
      <c r="H49" s="38"/>
      <c r="I49" s="134"/>
      <c r="J49" s="38"/>
      <c r="K49" s="38"/>
      <c r="L49" s="42"/>
    </row>
    <row r="50" hidden="1" s="1" customFormat="1" ht="16.5" customHeight="1">
      <c r="B50" s="37"/>
      <c r="C50" s="38"/>
      <c r="D50" s="38"/>
      <c r="E50" s="67" t="str">
        <f>E9</f>
        <v>SO 101 - Komunikace</v>
      </c>
      <c r="F50" s="38"/>
      <c r="G50" s="38"/>
      <c r="H50" s="38"/>
      <c r="I50" s="134"/>
      <c r="J50" s="38"/>
      <c r="K50" s="38"/>
      <c r="L50" s="42"/>
    </row>
    <row r="51" hidden="1" s="1" customFormat="1" ht="6.96" customHeight="1">
      <c r="B51" s="37"/>
      <c r="C51" s="38"/>
      <c r="D51" s="38"/>
      <c r="E51" s="38"/>
      <c r="F51" s="38"/>
      <c r="G51" s="38"/>
      <c r="H51" s="38"/>
      <c r="I51" s="134"/>
      <c r="J51" s="38"/>
      <c r="K51" s="38"/>
      <c r="L51" s="42"/>
    </row>
    <row r="52" hidden="1" s="1" customFormat="1" ht="12" customHeight="1">
      <c r="B52" s="37"/>
      <c r="C52" s="31" t="s">
        <v>21</v>
      </c>
      <c r="D52" s="38"/>
      <c r="E52" s="38"/>
      <c r="F52" s="26" t="str">
        <f>F12</f>
        <v xml:space="preserve"> </v>
      </c>
      <c r="G52" s="38"/>
      <c r="H52" s="38"/>
      <c r="I52" s="137" t="s">
        <v>23</v>
      </c>
      <c r="J52" s="70" t="str">
        <f>IF(J12="","",J12)</f>
        <v>18.5.2020</v>
      </c>
      <c r="K52" s="38"/>
      <c r="L52" s="42"/>
    </row>
    <row r="53" hidden="1" s="1" customFormat="1" ht="6.96" customHeight="1">
      <c r="B53" s="37"/>
      <c r="C53" s="38"/>
      <c r="D53" s="38"/>
      <c r="E53" s="38"/>
      <c r="F53" s="38"/>
      <c r="G53" s="38"/>
      <c r="H53" s="38"/>
      <c r="I53" s="134"/>
      <c r="J53" s="38"/>
      <c r="K53" s="38"/>
      <c r="L53" s="42"/>
    </row>
    <row r="54" hidden="1" s="1" customFormat="1" ht="27.9" customHeight="1">
      <c r="B54" s="37"/>
      <c r="C54" s="31" t="s">
        <v>25</v>
      </c>
      <c r="D54" s="38"/>
      <c r="E54" s="38"/>
      <c r="F54" s="26" t="str">
        <f>E15</f>
        <v>Správa a údržba silnic Plzeňské kraje, p.o.</v>
      </c>
      <c r="G54" s="38"/>
      <c r="H54" s="38"/>
      <c r="I54" s="137" t="s">
        <v>31</v>
      </c>
      <c r="J54" s="35" t="str">
        <f>E21</f>
        <v>SG Geotechnika a.s.</v>
      </c>
      <c r="K54" s="38"/>
      <c r="L54" s="42"/>
    </row>
    <row r="55" hidden="1" s="1" customFormat="1" ht="15.15" customHeight="1">
      <c r="B55" s="37"/>
      <c r="C55" s="31" t="s">
        <v>29</v>
      </c>
      <c r="D55" s="38"/>
      <c r="E55" s="38"/>
      <c r="F55" s="26" t="str">
        <f>IF(E18="","",E18)</f>
        <v>Vyplň údaj</v>
      </c>
      <c r="G55" s="38"/>
      <c r="H55" s="38"/>
      <c r="I55" s="137" t="s">
        <v>34</v>
      </c>
      <c r="J55" s="35" t="str">
        <f>E24</f>
        <v>ROMAN MITAS</v>
      </c>
      <c r="K55" s="38"/>
      <c r="L55" s="42"/>
    </row>
    <row r="56" hidden="1" s="1" customFormat="1" ht="10.32" customHeight="1">
      <c r="B56" s="37"/>
      <c r="C56" s="38"/>
      <c r="D56" s="38"/>
      <c r="E56" s="38"/>
      <c r="F56" s="38"/>
      <c r="G56" s="38"/>
      <c r="H56" s="38"/>
      <c r="I56" s="134"/>
      <c r="J56" s="38"/>
      <c r="K56" s="38"/>
      <c r="L56" s="42"/>
    </row>
    <row r="57" hidden="1" s="1" customFormat="1" ht="29.28" customHeight="1">
      <c r="B57" s="37"/>
      <c r="C57" s="165" t="s">
        <v>97</v>
      </c>
      <c r="D57" s="166"/>
      <c r="E57" s="166"/>
      <c r="F57" s="166"/>
      <c r="G57" s="166"/>
      <c r="H57" s="166"/>
      <c r="I57" s="167"/>
      <c r="J57" s="168" t="s">
        <v>98</v>
      </c>
      <c r="K57" s="166"/>
      <c r="L57" s="42"/>
    </row>
    <row r="58" hidden="1" s="1" customFormat="1" ht="10.32" customHeight="1">
      <c r="B58" s="37"/>
      <c r="C58" s="38"/>
      <c r="D58" s="38"/>
      <c r="E58" s="38"/>
      <c r="F58" s="38"/>
      <c r="G58" s="38"/>
      <c r="H58" s="38"/>
      <c r="I58" s="134"/>
      <c r="J58" s="38"/>
      <c r="K58" s="38"/>
      <c r="L58" s="42"/>
    </row>
    <row r="59" hidden="1" s="1" customFormat="1" ht="22.8" customHeight="1">
      <c r="B59" s="37"/>
      <c r="C59" s="169" t="s">
        <v>70</v>
      </c>
      <c r="D59" s="38"/>
      <c r="E59" s="38"/>
      <c r="F59" s="38"/>
      <c r="G59" s="38"/>
      <c r="H59" s="38"/>
      <c r="I59" s="134"/>
      <c r="J59" s="100">
        <f>J85</f>
        <v>0</v>
      </c>
      <c r="K59" s="38"/>
      <c r="L59" s="42"/>
      <c r="AU59" s="16" t="s">
        <v>99</v>
      </c>
    </row>
    <row r="60" hidden="1" s="8" customFormat="1" ht="24.96" customHeight="1">
      <c r="B60" s="170"/>
      <c r="C60" s="171"/>
      <c r="D60" s="172" t="s">
        <v>152</v>
      </c>
      <c r="E60" s="173"/>
      <c r="F60" s="173"/>
      <c r="G60" s="173"/>
      <c r="H60" s="173"/>
      <c r="I60" s="174"/>
      <c r="J60" s="175">
        <f>J86</f>
        <v>0</v>
      </c>
      <c r="K60" s="171"/>
      <c r="L60" s="176"/>
    </row>
    <row r="61" hidden="1" s="11" customFormat="1" ht="19.92" customHeight="1">
      <c r="B61" s="219"/>
      <c r="C61" s="220"/>
      <c r="D61" s="221" t="s">
        <v>153</v>
      </c>
      <c r="E61" s="222"/>
      <c r="F61" s="222"/>
      <c r="G61" s="222"/>
      <c r="H61" s="222"/>
      <c r="I61" s="223"/>
      <c r="J61" s="224">
        <f>J87</f>
        <v>0</v>
      </c>
      <c r="K61" s="220"/>
      <c r="L61" s="225"/>
    </row>
    <row r="62" hidden="1" s="11" customFormat="1" ht="19.92" customHeight="1">
      <c r="B62" s="219"/>
      <c r="C62" s="220"/>
      <c r="D62" s="221" t="s">
        <v>186</v>
      </c>
      <c r="E62" s="222"/>
      <c r="F62" s="222"/>
      <c r="G62" s="222"/>
      <c r="H62" s="222"/>
      <c r="I62" s="223"/>
      <c r="J62" s="224">
        <f>J114</f>
        <v>0</v>
      </c>
      <c r="K62" s="220"/>
      <c r="L62" s="225"/>
    </row>
    <row r="63" hidden="1" s="11" customFormat="1" ht="19.92" customHeight="1">
      <c r="B63" s="219"/>
      <c r="C63" s="220"/>
      <c r="D63" s="221" t="s">
        <v>187</v>
      </c>
      <c r="E63" s="222"/>
      <c r="F63" s="222"/>
      <c r="G63" s="222"/>
      <c r="H63" s="222"/>
      <c r="I63" s="223"/>
      <c r="J63" s="224">
        <f>J145</f>
        <v>0</v>
      </c>
      <c r="K63" s="220"/>
      <c r="L63" s="225"/>
    </row>
    <row r="64" hidden="1" s="11" customFormat="1" ht="19.92" customHeight="1">
      <c r="B64" s="219"/>
      <c r="C64" s="220"/>
      <c r="D64" s="221" t="s">
        <v>188</v>
      </c>
      <c r="E64" s="222"/>
      <c r="F64" s="222"/>
      <c r="G64" s="222"/>
      <c r="H64" s="222"/>
      <c r="I64" s="223"/>
      <c r="J64" s="224">
        <f>J160</f>
        <v>0</v>
      </c>
      <c r="K64" s="220"/>
      <c r="L64" s="225"/>
    </row>
    <row r="65" hidden="1" s="11" customFormat="1" ht="19.92" customHeight="1">
      <c r="B65" s="219"/>
      <c r="C65" s="220"/>
      <c r="D65" s="221" t="s">
        <v>154</v>
      </c>
      <c r="E65" s="222"/>
      <c r="F65" s="222"/>
      <c r="G65" s="222"/>
      <c r="H65" s="222"/>
      <c r="I65" s="223"/>
      <c r="J65" s="224">
        <f>J163</f>
        <v>0</v>
      </c>
      <c r="K65" s="220"/>
      <c r="L65" s="225"/>
    </row>
    <row r="66" hidden="1" s="1" customFormat="1" ht="21.84" customHeight="1">
      <c r="B66" s="37"/>
      <c r="C66" s="38"/>
      <c r="D66" s="38"/>
      <c r="E66" s="38"/>
      <c r="F66" s="38"/>
      <c r="G66" s="38"/>
      <c r="H66" s="38"/>
      <c r="I66" s="134"/>
      <c r="J66" s="38"/>
      <c r="K66" s="38"/>
      <c r="L66" s="42"/>
    </row>
    <row r="67" hidden="1" s="1" customFormat="1" ht="6.96" customHeight="1">
      <c r="B67" s="57"/>
      <c r="C67" s="58"/>
      <c r="D67" s="58"/>
      <c r="E67" s="58"/>
      <c r="F67" s="58"/>
      <c r="G67" s="58"/>
      <c r="H67" s="58"/>
      <c r="I67" s="160"/>
      <c r="J67" s="58"/>
      <c r="K67" s="58"/>
      <c r="L67" s="42"/>
    </row>
    <row r="68" hidden="1"/>
    <row r="69" hidden="1"/>
    <row r="70" hidden="1"/>
    <row r="71" s="1" customFormat="1" ht="6.96" customHeight="1">
      <c r="B71" s="59"/>
      <c r="C71" s="60"/>
      <c r="D71" s="60"/>
      <c r="E71" s="60"/>
      <c r="F71" s="60"/>
      <c r="G71" s="60"/>
      <c r="H71" s="60"/>
      <c r="I71" s="163"/>
      <c r="J71" s="60"/>
      <c r="K71" s="60"/>
      <c r="L71" s="42"/>
    </row>
    <row r="72" s="1" customFormat="1" ht="24.96" customHeight="1">
      <c r="B72" s="37"/>
      <c r="C72" s="22" t="s">
        <v>102</v>
      </c>
      <c r="D72" s="38"/>
      <c r="E72" s="38"/>
      <c r="F72" s="38"/>
      <c r="G72" s="38"/>
      <c r="H72" s="38"/>
      <c r="I72" s="134"/>
      <c r="J72" s="38"/>
      <c r="K72" s="38"/>
      <c r="L72" s="42"/>
    </row>
    <row r="73" s="1" customFormat="1" ht="6.96" customHeight="1">
      <c r="B73" s="37"/>
      <c r="C73" s="38"/>
      <c r="D73" s="38"/>
      <c r="E73" s="38"/>
      <c r="F73" s="38"/>
      <c r="G73" s="38"/>
      <c r="H73" s="38"/>
      <c r="I73" s="134"/>
      <c r="J73" s="38"/>
      <c r="K73" s="38"/>
      <c r="L73" s="42"/>
    </row>
    <row r="74" s="1" customFormat="1" ht="12" customHeight="1">
      <c r="B74" s="37"/>
      <c r="C74" s="31" t="s">
        <v>16</v>
      </c>
      <c r="D74" s="38"/>
      <c r="E74" s="38"/>
      <c r="F74" s="38"/>
      <c r="G74" s="38"/>
      <c r="H74" s="38"/>
      <c r="I74" s="134"/>
      <c r="J74" s="38"/>
      <c r="K74" s="38"/>
      <c r="L74" s="42"/>
    </row>
    <row r="75" s="1" customFormat="1" ht="16.5" customHeight="1">
      <c r="B75" s="37"/>
      <c r="C75" s="38"/>
      <c r="D75" s="38"/>
      <c r="E75" s="164" t="str">
        <f>E7</f>
        <v>II/199 SVAH SVĚTCE</v>
      </c>
      <c r="F75" s="31"/>
      <c r="G75" s="31"/>
      <c r="H75" s="31"/>
      <c r="I75" s="134"/>
      <c r="J75" s="38"/>
      <c r="K75" s="38"/>
      <c r="L75" s="42"/>
    </row>
    <row r="76" s="1" customFormat="1" ht="12" customHeight="1">
      <c r="B76" s="37"/>
      <c r="C76" s="31" t="s">
        <v>93</v>
      </c>
      <c r="D76" s="38"/>
      <c r="E76" s="38"/>
      <c r="F76" s="38"/>
      <c r="G76" s="38"/>
      <c r="H76" s="38"/>
      <c r="I76" s="134"/>
      <c r="J76" s="38"/>
      <c r="K76" s="38"/>
      <c r="L76" s="42"/>
    </row>
    <row r="77" s="1" customFormat="1" ht="16.5" customHeight="1">
      <c r="B77" s="37"/>
      <c r="C77" s="38"/>
      <c r="D77" s="38"/>
      <c r="E77" s="67" t="str">
        <f>E9</f>
        <v>SO 101 - Komunikace</v>
      </c>
      <c r="F77" s="38"/>
      <c r="G77" s="38"/>
      <c r="H77" s="38"/>
      <c r="I77" s="134"/>
      <c r="J77" s="38"/>
      <c r="K77" s="38"/>
      <c r="L77" s="42"/>
    </row>
    <row r="78" s="1" customFormat="1" ht="6.96" customHeight="1">
      <c r="B78" s="37"/>
      <c r="C78" s="38"/>
      <c r="D78" s="38"/>
      <c r="E78" s="38"/>
      <c r="F78" s="38"/>
      <c r="G78" s="38"/>
      <c r="H78" s="38"/>
      <c r="I78" s="134"/>
      <c r="J78" s="38"/>
      <c r="K78" s="38"/>
      <c r="L78" s="42"/>
    </row>
    <row r="79" s="1" customFormat="1" ht="12" customHeight="1">
      <c r="B79" s="37"/>
      <c r="C79" s="31" t="s">
        <v>21</v>
      </c>
      <c r="D79" s="38"/>
      <c r="E79" s="38"/>
      <c r="F79" s="26" t="str">
        <f>F12</f>
        <v xml:space="preserve"> </v>
      </c>
      <c r="G79" s="38"/>
      <c r="H79" s="38"/>
      <c r="I79" s="137" t="s">
        <v>23</v>
      </c>
      <c r="J79" s="70" t="str">
        <f>IF(J12="","",J12)</f>
        <v>18.5.2020</v>
      </c>
      <c r="K79" s="38"/>
      <c r="L79" s="42"/>
    </row>
    <row r="80" s="1" customFormat="1" ht="6.96" customHeight="1">
      <c r="B80" s="37"/>
      <c r="C80" s="38"/>
      <c r="D80" s="38"/>
      <c r="E80" s="38"/>
      <c r="F80" s="38"/>
      <c r="G80" s="38"/>
      <c r="H80" s="38"/>
      <c r="I80" s="134"/>
      <c r="J80" s="38"/>
      <c r="K80" s="38"/>
      <c r="L80" s="42"/>
    </row>
    <row r="81" s="1" customFormat="1" ht="27.9" customHeight="1">
      <c r="B81" s="37"/>
      <c r="C81" s="31" t="s">
        <v>25</v>
      </c>
      <c r="D81" s="38"/>
      <c r="E81" s="38"/>
      <c r="F81" s="26" t="str">
        <f>E15</f>
        <v>Správa a údržba silnic Plzeňské kraje, p.o.</v>
      </c>
      <c r="G81" s="38"/>
      <c r="H81" s="38"/>
      <c r="I81" s="137" t="s">
        <v>31</v>
      </c>
      <c r="J81" s="35" t="str">
        <f>E21</f>
        <v>SG Geotechnika a.s.</v>
      </c>
      <c r="K81" s="38"/>
      <c r="L81" s="42"/>
    </row>
    <row r="82" s="1" customFormat="1" ht="15.15" customHeight="1">
      <c r="B82" s="37"/>
      <c r="C82" s="31" t="s">
        <v>29</v>
      </c>
      <c r="D82" s="38"/>
      <c r="E82" s="38"/>
      <c r="F82" s="26" t="str">
        <f>IF(E18="","",E18)</f>
        <v>Vyplň údaj</v>
      </c>
      <c r="G82" s="38"/>
      <c r="H82" s="38"/>
      <c r="I82" s="137" t="s">
        <v>34</v>
      </c>
      <c r="J82" s="35" t="str">
        <f>E24</f>
        <v>ROMAN MITAS</v>
      </c>
      <c r="K82" s="38"/>
      <c r="L82" s="42"/>
    </row>
    <row r="83" s="1" customFormat="1" ht="10.32" customHeight="1">
      <c r="B83" s="37"/>
      <c r="C83" s="38"/>
      <c r="D83" s="38"/>
      <c r="E83" s="38"/>
      <c r="F83" s="38"/>
      <c r="G83" s="38"/>
      <c r="H83" s="38"/>
      <c r="I83" s="134"/>
      <c r="J83" s="38"/>
      <c r="K83" s="38"/>
      <c r="L83" s="42"/>
    </row>
    <row r="84" s="9" customFormat="1" ht="29.28" customHeight="1">
      <c r="B84" s="177"/>
      <c r="C84" s="178" t="s">
        <v>103</v>
      </c>
      <c r="D84" s="179" t="s">
        <v>57</v>
      </c>
      <c r="E84" s="179" t="s">
        <v>53</v>
      </c>
      <c r="F84" s="179" t="s">
        <v>54</v>
      </c>
      <c r="G84" s="179" t="s">
        <v>104</v>
      </c>
      <c r="H84" s="179" t="s">
        <v>105</v>
      </c>
      <c r="I84" s="180" t="s">
        <v>106</v>
      </c>
      <c r="J84" s="179" t="s">
        <v>98</v>
      </c>
      <c r="K84" s="181" t="s">
        <v>107</v>
      </c>
      <c r="L84" s="182"/>
      <c r="M84" s="90" t="s">
        <v>19</v>
      </c>
      <c r="N84" s="91" t="s">
        <v>42</v>
      </c>
      <c r="O84" s="91" t="s">
        <v>108</v>
      </c>
      <c r="P84" s="91" t="s">
        <v>109</v>
      </c>
      <c r="Q84" s="91" t="s">
        <v>110</v>
      </c>
      <c r="R84" s="91" t="s">
        <v>111</v>
      </c>
      <c r="S84" s="91" t="s">
        <v>112</v>
      </c>
      <c r="T84" s="92" t="s">
        <v>113</v>
      </c>
    </row>
    <row r="85" s="1" customFormat="1" ht="22.8" customHeight="1">
      <c r="B85" s="37"/>
      <c r="C85" s="97" t="s">
        <v>114</v>
      </c>
      <c r="D85" s="38"/>
      <c r="E85" s="38"/>
      <c r="F85" s="38"/>
      <c r="G85" s="38"/>
      <c r="H85" s="38"/>
      <c r="I85" s="134"/>
      <c r="J85" s="183">
        <f>BK85</f>
        <v>0</v>
      </c>
      <c r="K85" s="38"/>
      <c r="L85" s="42"/>
      <c r="M85" s="93"/>
      <c r="N85" s="94"/>
      <c r="O85" s="94"/>
      <c r="P85" s="184">
        <f>P86</f>
        <v>0</v>
      </c>
      <c r="Q85" s="94"/>
      <c r="R85" s="184">
        <f>R86</f>
        <v>91.763639999999995</v>
      </c>
      <c r="S85" s="94"/>
      <c r="T85" s="185">
        <f>T86</f>
        <v>232.55999999999997</v>
      </c>
      <c r="AT85" s="16" t="s">
        <v>71</v>
      </c>
      <c r="AU85" s="16" t="s">
        <v>99</v>
      </c>
      <c r="BK85" s="186">
        <f>BK86</f>
        <v>0</v>
      </c>
    </row>
    <row r="86" s="10" customFormat="1" ht="25.92" customHeight="1">
      <c r="B86" s="187"/>
      <c r="C86" s="188"/>
      <c r="D86" s="189" t="s">
        <v>71</v>
      </c>
      <c r="E86" s="190" t="s">
        <v>155</v>
      </c>
      <c r="F86" s="190" t="s">
        <v>156</v>
      </c>
      <c r="G86" s="188"/>
      <c r="H86" s="188"/>
      <c r="I86" s="191"/>
      <c r="J86" s="192">
        <f>BK86</f>
        <v>0</v>
      </c>
      <c r="K86" s="188"/>
      <c r="L86" s="193"/>
      <c r="M86" s="194"/>
      <c r="N86" s="195"/>
      <c r="O86" s="195"/>
      <c r="P86" s="196">
        <f>P87+P114+P145+P160+P163</f>
        <v>0</v>
      </c>
      <c r="Q86" s="195"/>
      <c r="R86" s="196">
        <f>R87+R114+R145+R160+R163</f>
        <v>91.763639999999995</v>
      </c>
      <c r="S86" s="195"/>
      <c r="T86" s="197">
        <f>T87+T114+T145+T160+T163</f>
        <v>232.55999999999997</v>
      </c>
      <c r="AR86" s="198" t="s">
        <v>80</v>
      </c>
      <c r="AT86" s="199" t="s">
        <v>71</v>
      </c>
      <c r="AU86" s="199" t="s">
        <v>72</v>
      </c>
      <c r="AY86" s="198" t="s">
        <v>117</v>
      </c>
      <c r="BK86" s="200">
        <f>BK87+BK114+BK145+BK160+BK163</f>
        <v>0</v>
      </c>
    </row>
    <row r="87" s="10" customFormat="1" ht="22.8" customHeight="1">
      <c r="B87" s="187"/>
      <c r="C87" s="188"/>
      <c r="D87" s="189" t="s">
        <v>71</v>
      </c>
      <c r="E87" s="226" t="s">
        <v>80</v>
      </c>
      <c r="F87" s="226" t="s">
        <v>157</v>
      </c>
      <c r="G87" s="188"/>
      <c r="H87" s="188"/>
      <c r="I87" s="191"/>
      <c r="J87" s="227">
        <f>BK87</f>
        <v>0</v>
      </c>
      <c r="K87" s="188"/>
      <c r="L87" s="193"/>
      <c r="M87" s="194"/>
      <c r="N87" s="195"/>
      <c r="O87" s="195"/>
      <c r="P87" s="196">
        <f>SUM(P88:P113)</f>
        <v>0</v>
      </c>
      <c r="Q87" s="195"/>
      <c r="R87" s="196">
        <f>SUM(R88:R113)</f>
        <v>78.793199999999999</v>
      </c>
      <c r="S87" s="195"/>
      <c r="T87" s="197">
        <f>SUM(T88:T113)</f>
        <v>215.99999999999997</v>
      </c>
      <c r="AR87" s="198" t="s">
        <v>80</v>
      </c>
      <c r="AT87" s="199" t="s">
        <v>71</v>
      </c>
      <c r="AU87" s="199" t="s">
        <v>80</v>
      </c>
      <c r="AY87" s="198" t="s">
        <v>117</v>
      </c>
      <c r="BK87" s="200">
        <f>SUM(BK88:BK113)</f>
        <v>0</v>
      </c>
    </row>
    <row r="88" s="1" customFormat="1" ht="36" customHeight="1">
      <c r="B88" s="37"/>
      <c r="C88" s="201" t="s">
        <v>80</v>
      </c>
      <c r="D88" s="201" t="s">
        <v>118</v>
      </c>
      <c r="E88" s="202" t="s">
        <v>189</v>
      </c>
      <c r="F88" s="203" t="s">
        <v>190</v>
      </c>
      <c r="G88" s="204" t="s">
        <v>191</v>
      </c>
      <c r="H88" s="205">
        <v>450</v>
      </c>
      <c r="I88" s="206"/>
      <c r="J88" s="205">
        <f>ROUND(I88*H88,1)</f>
        <v>0</v>
      </c>
      <c r="K88" s="203" t="s">
        <v>19</v>
      </c>
      <c r="L88" s="42"/>
      <c r="M88" s="207" t="s">
        <v>19</v>
      </c>
      <c r="N88" s="208" t="s">
        <v>43</v>
      </c>
      <c r="O88" s="82"/>
      <c r="P88" s="209">
        <f>O88*H88</f>
        <v>0</v>
      </c>
      <c r="Q88" s="209">
        <v>8.0000000000000007E-05</v>
      </c>
      <c r="R88" s="209">
        <f>Q88*H88</f>
        <v>0.036000000000000004</v>
      </c>
      <c r="S88" s="209">
        <v>0.28199999999999997</v>
      </c>
      <c r="T88" s="210">
        <f>S88*H88</f>
        <v>126.89999999999999</v>
      </c>
      <c r="AR88" s="211" t="s">
        <v>137</v>
      </c>
      <c r="AT88" s="211" t="s">
        <v>118</v>
      </c>
      <c r="AU88" s="211" t="s">
        <v>82</v>
      </c>
      <c r="AY88" s="16" t="s">
        <v>117</v>
      </c>
      <c r="BE88" s="212">
        <f>IF(N88="základní",J88,0)</f>
        <v>0</v>
      </c>
      <c r="BF88" s="212">
        <f>IF(N88="snížená",J88,0)</f>
        <v>0</v>
      </c>
      <c r="BG88" s="212">
        <f>IF(N88="zákl. přenesená",J88,0)</f>
        <v>0</v>
      </c>
      <c r="BH88" s="212">
        <f>IF(N88="sníž. přenesená",J88,0)</f>
        <v>0</v>
      </c>
      <c r="BI88" s="212">
        <f>IF(N88="nulová",J88,0)</f>
        <v>0</v>
      </c>
      <c r="BJ88" s="16" t="s">
        <v>80</v>
      </c>
      <c r="BK88" s="212">
        <f>ROUND(I88*H88,1)</f>
        <v>0</v>
      </c>
      <c r="BL88" s="16" t="s">
        <v>137</v>
      </c>
      <c r="BM88" s="211" t="s">
        <v>192</v>
      </c>
    </row>
    <row r="89" s="1" customFormat="1">
      <c r="B89" s="37"/>
      <c r="C89" s="38"/>
      <c r="D89" s="213" t="s">
        <v>161</v>
      </c>
      <c r="E89" s="38"/>
      <c r="F89" s="214" t="s">
        <v>193</v>
      </c>
      <c r="G89" s="38"/>
      <c r="H89" s="38"/>
      <c r="I89" s="134"/>
      <c r="J89" s="38"/>
      <c r="K89" s="38"/>
      <c r="L89" s="42"/>
      <c r="M89" s="215"/>
      <c r="N89" s="82"/>
      <c r="O89" s="82"/>
      <c r="P89" s="82"/>
      <c r="Q89" s="82"/>
      <c r="R89" s="82"/>
      <c r="S89" s="82"/>
      <c r="T89" s="83"/>
      <c r="AT89" s="16" t="s">
        <v>161</v>
      </c>
      <c r="AU89" s="16" t="s">
        <v>82</v>
      </c>
    </row>
    <row r="90" s="12" customFormat="1">
      <c r="B90" s="228"/>
      <c r="C90" s="229"/>
      <c r="D90" s="213" t="s">
        <v>168</v>
      </c>
      <c r="E90" s="230" t="s">
        <v>19</v>
      </c>
      <c r="F90" s="231" t="s">
        <v>194</v>
      </c>
      <c r="G90" s="229"/>
      <c r="H90" s="232">
        <v>450</v>
      </c>
      <c r="I90" s="233"/>
      <c r="J90" s="229"/>
      <c r="K90" s="229"/>
      <c r="L90" s="234"/>
      <c r="M90" s="235"/>
      <c r="N90" s="236"/>
      <c r="O90" s="236"/>
      <c r="P90" s="236"/>
      <c r="Q90" s="236"/>
      <c r="R90" s="236"/>
      <c r="S90" s="236"/>
      <c r="T90" s="237"/>
      <c r="AT90" s="238" t="s">
        <v>168</v>
      </c>
      <c r="AU90" s="238" t="s">
        <v>82</v>
      </c>
      <c r="AV90" s="12" t="s">
        <v>82</v>
      </c>
      <c r="AW90" s="12" t="s">
        <v>33</v>
      </c>
      <c r="AX90" s="12" t="s">
        <v>72</v>
      </c>
      <c r="AY90" s="238" t="s">
        <v>117</v>
      </c>
    </row>
    <row r="91" s="13" customFormat="1">
      <c r="B91" s="239"/>
      <c r="C91" s="240"/>
      <c r="D91" s="213" t="s">
        <v>168</v>
      </c>
      <c r="E91" s="241" t="s">
        <v>19</v>
      </c>
      <c r="F91" s="242" t="s">
        <v>170</v>
      </c>
      <c r="G91" s="240"/>
      <c r="H91" s="243">
        <v>450</v>
      </c>
      <c r="I91" s="244"/>
      <c r="J91" s="240"/>
      <c r="K91" s="240"/>
      <c r="L91" s="245"/>
      <c r="M91" s="246"/>
      <c r="N91" s="247"/>
      <c r="O91" s="247"/>
      <c r="P91" s="247"/>
      <c r="Q91" s="247"/>
      <c r="R91" s="247"/>
      <c r="S91" s="247"/>
      <c r="T91" s="248"/>
      <c r="AT91" s="249" t="s">
        <v>168</v>
      </c>
      <c r="AU91" s="249" t="s">
        <v>82</v>
      </c>
      <c r="AV91" s="13" t="s">
        <v>137</v>
      </c>
      <c r="AW91" s="13" t="s">
        <v>4</v>
      </c>
      <c r="AX91" s="13" t="s">
        <v>80</v>
      </c>
      <c r="AY91" s="249" t="s">
        <v>117</v>
      </c>
    </row>
    <row r="92" s="1" customFormat="1" ht="36" customHeight="1">
      <c r="B92" s="37"/>
      <c r="C92" s="201" t="s">
        <v>82</v>
      </c>
      <c r="D92" s="201" t="s">
        <v>118</v>
      </c>
      <c r="E92" s="202" t="s">
        <v>195</v>
      </c>
      <c r="F92" s="203" t="s">
        <v>196</v>
      </c>
      <c r="G92" s="204" t="s">
        <v>191</v>
      </c>
      <c r="H92" s="205">
        <v>90</v>
      </c>
      <c r="I92" s="206"/>
      <c r="J92" s="205">
        <f>ROUND(I92*H92,1)</f>
        <v>0</v>
      </c>
      <c r="K92" s="203" t="s">
        <v>19</v>
      </c>
      <c r="L92" s="42"/>
      <c r="M92" s="207" t="s">
        <v>19</v>
      </c>
      <c r="N92" s="208" t="s">
        <v>43</v>
      </c>
      <c r="O92" s="82"/>
      <c r="P92" s="209">
        <f>O92*H92</f>
        <v>0</v>
      </c>
      <c r="Q92" s="209">
        <v>8.0000000000000007E-05</v>
      </c>
      <c r="R92" s="209">
        <f>Q92*H92</f>
        <v>0.0072000000000000007</v>
      </c>
      <c r="S92" s="209">
        <v>0.40999999999999998</v>
      </c>
      <c r="T92" s="210">
        <f>S92*H92</f>
        <v>36.899999999999999</v>
      </c>
      <c r="AR92" s="211" t="s">
        <v>137</v>
      </c>
      <c r="AT92" s="211" t="s">
        <v>118</v>
      </c>
      <c r="AU92" s="211" t="s">
        <v>82</v>
      </c>
      <c r="AY92" s="16" t="s">
        <v>117</v>
      </c>
      <c r="BE92" s="212">
        <f>IF(N92="základní",J92,0)</f>
        <v>0</v>
      </c>
      <c r="BF92" s="212">
        <f>IF(N92="snížená",J92,0)</f>
        <v>0</v>
      </c>
      <c r="BG92" s="212">
        <f>IF(N92="zákl. přenesená",J92,0)</f>
        <v>0</v>
      </c>
      <c r="BH92" s="212">
        <f>IF(N92="sníž. přenesená",J92,0)</f>
        <v>0</v>
      </c>
      <c r="BI92" s="212">
        <f>IF(N92="nulová",J92,0)</f>
        <v>0</v>
      </c>
      <c r="BJ92" s="16" t="s">
        <v>80</v>
      </c>
      <c r="BK92" s="212">
        <f>ROUND(I92*H92,1)</f>
        <v>0</v>
      </c>
      <c r="BL92" s="16" t="s">
        <v>137</v>
      </c>
      <c r="BM92" s="211" t="s">
        <v>197</v>
      </c>
    </row>
    <row r="93" s="1" customFormat="1">
      <c r="B93" s="37"/>
      <c r="C93" s="38"/>
      <c r="D93" s="213" t="s">
        <v>161</v>
      </c>
      <c r="E93" s="38"/>
      <c r="F93" s="214" t="s">
        <v>193</v>
      </c>
      <c r="G93" s="38"/>
      <c r="H93" s="38"/>
      <c r="I93" s="134"/>
      <c r="J93" s="38"/>
      <c r="K93" s="38"/>
      <c r="L93" s="42"/>
      <c r="M93" s="215"/>
      <c r="N93" s="82"/>
      <c r="O93" s="82"/>
      <c r="P93" s="82"/>
      <c r="Q93" s="82"/>
      <c r="R93" s="82"/>
      <c r="S93" s="82"/>
      <c r="T93" s="83"/>
      <c r="AT93" s="16" t="s">
        <v>161</v>
      </c>
      <c r="AU93" s="16" t="s">
        <v>82</v>
      </c>
    </row>
    <row r="94" s="12" customFormat="1">
      <c r="B94" s="228"/>
      <c r="C94" s="229"/>
      <c r="D94" s="213" t="s">
        <v>168</v>
      </c>
      <c r="E94" s="230" t="s">
        <v>19</v>
      </c>
      <c r="F94" s="231" t="s">
        <v>198</v>
      </c>
      <c r="G94" s="229"/>
      <c r="H94" s="232">
        <v>90</v>
      </c>
      <c r="I94" s="233"/>
      <c r="J94" s="229"/>
      <c r="K94" s="229"/>
      <c r="L94" s="234"/>
      <c r="M94" s="235"/>
      <c r="N94" s="236"/>
      <c r="O94" s="236"/>
      <c r="P94" s="236"/>
      <c r="Q94" s="236"/>
      <c r="R94" s="236"/>
      <c r="S94" s="236"/>
      <c r="T94" s="237"/>
      <c r="AT94" s="238" t="s">
        <v>168</v>
      </c>
      <c r="AU94" s="238" t="s">
        <v>82</v>
      </c>
      <c r="AV94" s="12" t="s">
        <v>82</v>
      </c>
      <c r="AW94" s="12" t="s">
        <v>33</v>
      </c>
      <c r="AX94" s="12" t="s">
        <v>72</v>
      </c>
      <c r="AY94" s="238" t="s">
        <v>117</v>
      </c>
    </row>
    <row r="95" s="13" customFormat="1">
      <c r="B95" s="239"/>
      <c r="C95" s="240"/>
      <c r="D95" s="213" t="s">
        <v>168</v>
      </c>
      <c r="E95" s="241" t="s">
        <v>19</v>
      </c>
      <c r="F95" s="242" t="s">
        <v>170</v>
      </c>
      <c r="G95" s="240"/>
      <c r="H95" s="243">
        <v>90</v>
      </c>
      <c r="I95" s="244"/>
      <c r="J95" s="240"/>
      <c r="K95" s="240"/>
      <c r="L95" s="245"/>
      <c r="M95" s="246"/>
      <c r="N95" s="247"/>
      <c r="O95" s="247"/>
      <c r="P95" s="247"/>
      <c r="Q95" s="247"/>
      <c r="R95" s="247"/>
      <c r="S95" s="247"/>
      <c r="T95" s="248"/>
      <c r="AT95" s="249" t="s">
        <v>168</v>
      </c>
      <c r="AU95" s="249" t="s">
        <v>82</v>
      </c>
      <c r="AV95" s="13" t="s">
        <v>137</v>
      </c>
      <c r="AW95" s="13" t="s">
        <v>4</v>
      </c>
      <c r="AX95" s="13" t="s">
        <v>80</v>
      </c>
      <c r="AY95" s="249" t="s">
        <v>117</v>
      </c>
    </row>
    <row r="96" s="1" customFormat="1" ht="60" customHeight="1">
      <c r="B96" s="37"/>
      <c r="C96" s="201" t="s">
        <v>133</v>
      </c>
      <c r="D96" s="201" t="s">
        <v>118</v>
      </c>
      <c r="E96" s="202" t="s">
        <v>199</v>
      </c>
      <c r="F96" s="203" t="s">
        <v>200</v>
      </c>
      <c r="G96" s="204" t="s">
        <v>191</v>
      </c>
      <c r="H96" s="205">
        <v>90</v>
      </c>
      <c r="I96" s="206"/>
      <c r="J96" s="205">
        <f>ROUND(I96*H96,1)</f>
        <v>0</v>
      </c>
      <c r="K96" s="203" t="s">
        <v>122</v>
      </c>
      <c r="L96" s="42"/>
      <c r="M96" s="207" t="s">
        <v>19</v>
      </c>
      <c r="N96" s="208" t="s">
        <v>43</v>
      </c>
      <c r="O96" s="82"/>
      <c r="P96" s="209">
        <f>O96*H96</f>
        <v>0</v>
      </c>
      <c r="Q96" s="209">
        <v>0</v>
      </c>
      <c r="R96" s="209">
        <f>Q96*H96</f>
        <v>0</v>
      </c>
      <c r="S96" s="209">
        <v>0.57999999999999996</v>
      </c>
      <c r="T96" s="210">
        <f>S96*H96</f>
        <v>52.199999999999996</v>
      </c>
      <c r="AR96" s="211" t="s">
        <v>137</v>
      </c>
      <c r="AT96" s="211" t="s">
        <v>118</v>
      </c>
      <c r="AU96" s="211" t="s">
        <v>82</v>
      </c>
      <c r="AY96" s="16" t="s">
        <v>117</v>
      </c>
      <c r="BE96" s="212">
        <f>IF(N96="základní",J96,0)</f>
        <v>0</v>
      </c>
      <c r="BF96" s="212">
        <f>IF(N96="snížená",J96,0)</f>
        <v>0</v>
      </c>
      <c r="BG96" s="212">
        <f>IF(N96="zákl. přenesená",J96,0)</f>
        <v>0</v>
      </c>
      <c r="BH96" s="212">
        <f>IF(N96="sníž. přenesená",J96,0)</f>
        <v>0</v>
      </c>
      <c r="BI96" s="212">
        <f>IF(N96="nulová",J96,0)</f>
        <v>0</v>
      </c>
      <c r="BJ96" s="16" t="s">
        <v>80</v>
      </c>
      <c r="BK96" s="212">
        <f>ROUND(I96*H96,1)</f>
        <v>0</v>
      </c>
      <c r="BL96" s="16" t="s">
        <v>137</v>
      </c>
      <c r="BM96" s="211" t="s">
        <v>201</v>
      </c>
    </row>
    <row r="97" s="1" customFormat="1">
      <c r="B97" s="37"/>
      <c r="C97" s="38"/>
      <c r="D97" s="213" t="s">
        <v>161</v>
      </c>
      <c r="E97" s="38"/>
      <c r="F97" s="214" t="s">
        <v>202</v>
      </c>
      <c r="G97" s="38"/>
      <c r="H97" s="38"/>
      <c r="I97" s="134"/>
      <c r="J97" s="38"/>
      <c r="K97" s="38"/>
      <c r="L97" s="42"/>
      <c r="M97" s="215"/>
      <c r="N97" s="82"/>
      <c r="O97" s="82"/>
      <c r="P97" s="82"/>
      <c r="Q97" s="82"/>
      <c r="R97" s="82"/>
      <c r="S97" s="82"/>
      <c r="T97" s="83"/>
      <c r="AT97" s="16" t="s">
        <v>161</v>
      </c>
      <c r="AU97" s="16" t="s">
        <v>82</v>
      </c>
    </row>
    <row r="98" s="12" customFormat="1">
      <c r="B98" s="228"/>
      <c r="C98" s="229"/>
      <c r="D98" s="213" t="s">
        <v>168</v>
      </c>
      <c r="E98" s="230" t="s">
        <v>19</v>
      </c>
      <c r="F98" s="231" t="s">
        <v>198</v>
      </c>
      <c r="G98" s="229"/>
      <c r="H98" s="232">
        <v>90</v>
      </c>
      <c r="I98" s="233"/>
      <c r="J98" s="229"/>
      <c r="K98" s="229"/>
      <c r="L98" s="234"/>
      <c r="M98" s="235"/>
      <c r="N98" s="236"/>
      <c r="O98" s="236"/>
      <c r="P98" s="236"/>
      <c r="Q98" s="236"/>
      <c r="R98" s="236"/>
      <c r="S98" s="236"/>
      <c r="T98" s="237"/>
      <c r="AT98" s="238" t="s">
        <v>168</v>
      </c>
      <c r="AU98" s="238" t="s">
        <v>82</v>
      </c>
      <c r="AV98" s="12" t="s">
        <v>82</v>
      </c>
      <c r="AW98" s="12" t="s">
        <v>33</v>
      </c>
      <c r="AX98" s="12" t="s">
        <v>72</v>
      </c>
      <c r="AY98" s="238" t="s">
        <v>117</v>
      </c>
    </row>
    <row r="99" s="13" customFormat="1">
      <c r="B99" s="239"/>
      <c r="C99" s="240"/>
      <c r="D99" s="213" t="s">
        <v>168</v>
      </c>
      <c r="E99" s="241" t="s">
        <v>19</v>
      </c>
      <c r="F99" s="242" t="s">
        <v>170</v>
      </c>
      <c r="G99" s="240"/>
      <c r="H99" s="243">
        <v>90</v>
      </c>
      <c r="I99" s="244"/>
      <c r="J99" s="240"/>
      <c r="K99" s="240"/>
      <c r="L99" s="245"/>
      <c r="M99" s="246"/>
      <c r="N99" s="247"/>
      <c r="O99" s="247"/>
      <c r="P99" s="247"/>
      <c r="Q99" s="247"/>
      <c r="R99" s="247"/>
      <c r="S99" s="247"/>
      <c r="T99" s="248"/>
      <c r="AT99" s="249" t="s">
        <v>168</v>
      </c>
      <c r="AU99" s="249" t="s">
        <v>82</v>
      </c>
      <c r="AV99" s="13" t="s">
        <v>137</v>
      </c>
      <c r="AW99" s="13" t="s">
        <v>4</v>
      </c>
      <c r="AX99" s="13" t="s">
        <v>80</v>
      </c>
      <c r="AY99" s="249" t="s">
        <v>117</v>
      </c>
    </row>
    <row r="100" s="1" customFormat="1" ht="36" customHeight="1">
      <c r="B100" s="37"/>
      <c r="C100" s="201" t="s">
        <v>137</v>
      </c>
      <c r="D100" s="201" t="s">
        <v>118</v>
      </c>
      <c r="E100" s="202" t="s">
        <v>163</v>
      </c>
      <c r="F100" s="203" t="s">
        <v>164</v>
      </c>
      <c r="G100" s="204" t="s">
        <v>165</v>
      </c>
      <c r="H100" s="205">
        <v>70</v>
      </c>
      <c r="I100" s="206"/>
      <c r="J100" s="205">
        <f>ROUND(I100*H100,1)</f>
        <v>0</v>
      </c>
      <c r="K100" s="203" t="s">
        <v>122</v>
      </c>
      <c r="L100" s="42"/>
      <c r="M100" s="207" t="s">
        <v>19</v>
      </c>
      <c r="N100" s="208" t="s">
        <v>43</v>
      </c>
      <c r="O100" s="82"/>
      <c r="P100" s="209">
        <f>O100*H100</f>
        <v>0</v>
      </c>
      <c r="Q100" s="209">
        <v>0</v>
      </c>
      <c r="R100" s="209">
        <f>Q100*H100</f>
        <v>0</v>
      </c>
      <c r="S100" s="209">
        <v>0</v>
      </c>
      <c r="T100" s="210">
        <f>S100*H100</f>
        <v>0</v>
      </c>
      <c r="AR100" s="211" t="s">
        <v>137</v>
      </c>
      <c r="AT100" s="211" t="s">
        <v>118</v>
      </c>
      <c r="AU100" s="211" t="s">
        <v>82</v>
      </c>
      <c r="AY100" s="16" t="s">
        <v>117</v>
      </c>
      <c r="BE100" s="212">
        <f>IF(N100="základní",J100,0)</f>
        <v>0</v>
      </c>
      <c r="BF100" s="212">
        <f>IF(N100="snížená",J100,0)</f>
        <v>0</v>
      </c>
      <c r="BG100" s="212">
        <f>IF(N100="zákl. přenesená",J100,0)</f>
        <v>0</v>
      </c>
      <c r="BH100" s="212">
        <f>IF(N100="sníž. přenesená",J100,0)</f>
        <v>0</v>
      </c>
      <c r="BI100" s="212">
        <f>IF(N100="nulová",J100,0)</f>
        <v>0</v>
      </c>
      <c r="BJ100" s="16" t="s">
        <v>80</v>
      </c>
      <c r="BK100" s="212">
        <f>ROUND(I100*H100,1)</f>
        <v>0</v>
      </c>
      <c r="BL100" s="16" t="s">
        <v>137</v>
      </c>
      <c r="BM100" s="211" t="s">
        <v>203</v>
      </c>
    </row>
    <row r="101" s="1" customFormat="1">
      <c r="B101" s="37"/>
      <c r="C101" s="38"/>
      <c r="D101" s="213" t="s">
        <v>161</v>
      </c>
      <c r="E101" s="38"/>
      <c r="F101" s="214" t="s">
        <v>167</v>
      </c>
      <c r="G101" s="38"/>
      <c r="H101" s="38"/>
      <c r="I101" s="134"/>
      <c r="J101" s="38"/>
      <c r="K101" s="38"/>
      <c r="L101" s="42"/>
      <c r="M101" s="215"/>
      <c r="N101" s="82"/>
      <c r="O101" s="82"/>
      <c r="P101" s="82"/>
      <c r="Q101" s="82"/>
      <c r="R101" s="82"/>
      <c r="S101" s="82"/>
      <c r="T101" s="83"/>
      <c r="AT101" s="16" t="s">
        <v>161</v>
      </c>
      <c r="AU101" s="16" t="s">
        <v>82</v>
      </c>
    </row>
    <row r="102" s="1" customFormat="1">
      <c r="B102" s="37"/>
      <c r="C102" s="38"/>
      <c r="D102" s="213" t="s">
        <v>125</v>
      </c>
      <c r="E102" s="38"/>
      <c r="F102" s="214" t="s">
        <v>204</v>
      </c>
      <c r="G102" s="38"/>
      <c r="H102" s="38"/>
      <c r="I102" s="134"/>
      <c r="J102" s="38"/>
      <c r="K102" s="38"/>
      <c r="L102" s="42"/>
      <c r="M102" s="215"/>
      <c r="N102" s="82"/>
      <c r="O102" s="82"/>
      <c r="P102" s="82"/>
      <c r="Q102" s="82"/>
      <c r="R102" s="82"/>
      <c r="S102" s="82"/>
      <c r="T102" s="83"/>
      <c r="AT102" s="16" t="s">
        <v>125</v>
      </c>
      <c r="AU102" s="16" t="s">
        <v>82</v>
      </c>
    </row>
    <row r="103" s="14" customFormat="1">
      <c r="B103" s="250"/>
      <c r="C103" s="251"/>
      <c r="D103" s="213" t="s">
        <v>168</v>
      </c>
      <c r="E103" s="252" t="s">
        <v>19</v>
      </c>
      <c r="F103" s="253" t="s">
        <v>205</v>
      </c>
      <c r="G103" s="251"/>
      <c r="H103" s="252" t="s">
        <v>19</v>
      </c>
      <c r="I103" s="254"/>
      <c r="J103" s="251"/>
      <c r="K103" s="251"/>
      <c r="L103" s="255"/>
      <c r="M103" s="256"/>
      <c r="N103" s="257"/>
      <c r="O103" s="257"/>
      <c r="P103" s="257"/>
      <c r="Q103" s="257"/>
      <c r="R103" s="257"/>
      <c r="S103" s="257"/>
      <c r="T103" s="258"/>
      <c r="AT103" s="259" t="s">
        <v>168</v>
      </c>
      <c r="AU103" s="259" t="s">
        <v>82</v>
      </c>
      <c r="AV103" s="14" t="s">
        <v>80</v>
      </c>
      <c r="AW103" s="14" t="s">
        <v>33</v>
      </c>
      <c r="AX103" s="14" t="s">
        <v>72</v>
      </c>
      <c r="AY103" s="259" t="s">
        <v>117</v>
      </c>
    </row>
    <row r="104" s="12" customFormat="1">
      <c r="B104" s="228"/>
      <c r="C104" s="229"/>
      <c r="D104" s="213" t="s">
        <v>168</v>
      </c>
      <c r="E104" s="230" t="s">
        <v>19</v>
      </c>
      <c r="F104" s="231" t="s">
        <v>206</v>
      </c>
      <c r="G104" s="229"/>
      <c r="H104" s="232">
        <v>70</v>
      </c>
      <c r="I104" s="233"/>
      <c r="J104" s="229"/>
      <c r="K104" s="229"/>
      <c r="L104" s="234"/>
      <c r="M104" s="235"/>
      <c r="N104" s="236"/>
      <c r="O104" s="236"/>
      <c r="P104" s="236"/>
      <c r="Q104" s="236"/>
      <c r="R104" s="236"/>
      <c r="S104" s="236"/>
      <c r="T104" s="237"/>
      <c r="AT104" s="238" t="s">
        <v>168</v>
      </c>
      <c r="AU104" s="238" t="s">
        <v>82</v>
      </c>
      <c r="AV104" s="12" t="s">
        <v>82</v>
      </c>
      <c r="AW104" s="12" t="s">
        <v>33</v>
      </c>
      <c r="AX104" s="12" t="s">
        <v>72</v>
      </c>
      <c r="AY104" s="238" t="s">
        <v>117</v>
      </c>
    </row>
    <row r="105" s="13" customFormat="1">
      <c r="B105" s="239"/>
      <c r="C105" s="240"/>
      <c r="D105" s="213" t="s">
        <v>168</v>
      </c>
      <c r="E105" s="241" t="s">
        <v>19</v>
      </c>
      <c r="F105" s="242" t="s">
        <v>170</v>
      </c>
      <c r="G105" s="240"/>
      <c r="H105" s="243">
        <v>70</v>
      </c>
      <c r="I105" s="244"/>
      <c r="J105" s="240"/>
      <c r="K105" s="240"/>
      <c r="L105" s="245"/>
      <c r="M105" s="246"/>
      <c r="N105" s="247"/>
      <c r="O105" s="247"/>
      <c r="P105" s="247"/>
      <c r="Q105" s="247"/>
      <c r="R105" s="247"/>
      <c r="S105" s="247"/>
      <c r="T105" s="248"/>
      <c r="AT105" s="249" t="s">
        <v>168</v>
      </c>
      <c r="AU105" s="249" t="s">
        <v>82</v>
      </c>
      <c r="AV105" s="13" t="s">
        <v>137</v>
      </c>
      <c r="AW105" s="13" t="s">
        <v>4</v>
      </c>
      <c r="AX105" s="13" t="s">
        <v>80</v>
      </c>
      <c r="AY105" s="249" t="s">
        <v>117</v>
      </c>
    </row>
    <row r="106" s="1" customFormat="1" ht="16.5" customHeight="1">
      <c r="B106" s="37"/>
      <c r="C106" s="260" t="s">
        <v>141</v>
      </c>
      <c r="D106" s="260" t="s">
        <v>207</v>
      </c>
      <c r="E106" s="261" t="s">
        <v>208</v>
      </c>
      <c r="F106" s="262" t="s">
        <v>209</v>
      </c>
      <c r="G106" s="263" t="s">
        <v>175</v>
      </c>
      <c r="H106" s="264">
        <v>78.75</v>
      </c>
      <c r="I106" s="265"/>
      <c r="J106" s="264">
        <f>ROUND(I106*H106,1)</f>
        <v>0</v>
      </c>
      <c r="K106" s="262" t="s">
        <v>122</v>
      </c>
      <c r="L106" s="266"/>
      <c r="M106" s="267" t="s">
        <v>19</v>
      </c>
      <c r="N106" s="268" t="s">
        <v>43</v>
      </c>
      <c r="O106" s="82"/>
      <c r="P106" s="209">
        <f>O106*H106</f>
        <v>0</v>
      </c>
      <c r="Q106" s="209">
        <v>1</v>
      </c>
      <c r="R106" s="209">
        <f>Q106*H106</f>
        <v>78.75</v>
      </c>
      <c r="S106" s="209">
        <v>0</v>
      </c>
      <c r="T106" s="210">
        <f>S106*H106</f>
        <v>0</v>
      </c>
      <c r="AR106" s="211" t="s">
        <v>210</v>
      </c>
      <c r="AT106" s="211" t="s">
        <v>207</v>
      </c>
      <c r="AU106" s="211" t="s">
        <v>82</v>
      </c>
      <c r="AY106" s="16" t="s">
        <v>117</v>
      </c>
      <c r="BE106" s="212">
        <f>IF(N106="základní",J106,0)</f>
        <v>0</v>
      </c>
      <c r="BF106" s="212">
        <f>IF(N106="snížená",J106,0)</f>
        <v>0</v>
      </c>
      <c r="BG106" s="212">
        <f>IF(N106="zákl. přenesená",J106,0)</f>
        <v>0</v>
      </c>
      <c r="BH106" s="212">
        <f>IF(N106="sníž. přenesená",J106,0)</f>
        <v>0</v>
      </c>
      <c r="BI106" s="212">
        <f>IF(N106="nulová",J106,0)</f>
        <v>0</v>
      </c>
      <c r="BJ106" s="16" t="s">
        <v>80</v>
      </c>
      <c r="BK106" s="212">
        <f>ROUND(I106*H106,1)</f>
        <v>0</v>
      </c>
      <c r="BL106" s="16" t="s">
        <v>137</v>
      </c>
      <c r="BM106" s="211" t="s">
        <v>211</v>
      </c>
    </row>
    <row r="107" s="12" customFormat="1">
      <c r="B107" s="228"/>
      <c r="C107" s="229"/>
      <c r="D107" s="213" t="s">
        <v>168</v>
      </c>
      <c r="E107" s="230" t="s">
        <v>19</v>
      </c>
      <c r="F107" s="231" t="s">
        <v>212</v>
      </c>
      <c r="G107" s="229"/>
      <c r="H107" s="232">
        <v>78.75</v>
      </c>
      <c r="I107" s="233"/>
      <c r="J107" s="229"/>
      <c r="K107" s="229"/>
      <c r="L107" s="234"/>
      <c r="M107" s="235"/>
      <c r="N107" s="236"/>
      <c r="O107" s="236"/>
      <c r="P107" s="236"/>
      <c r="Q107" s="236"/>
      <c r="R107" s="236"/>
      <c r="S107" s="236"/>
      <c r="T107" s="237"/>
      <c r="AT107" s="238" t="s">
        <v>168</v>
      </c>
      <c r="AU107" s="238" t="s">
        <v>82</v>
      </c>
      <c r="AV107" s="12" t="s">
        <v>82</v>
      </c>
      <c r="AW107" s="12" t="s">
        <v>33</v>
      </c>
      <c r="AX107" s="12" t="s">
        <v>72</v>
      </c>
      <c r="AY107" s="238" t="s">
        <v>117</v>
      </c>
    </row>
    <row r="108" s="13" customFormat="1">
      <c r="B108" s="239"/>
      <c r="C108" s="240"/>
      <c r="D108" s="213" t="s">
        <v>168</v>
      </c>
      <c r="E108" s="241" t="s">
        <v>19</v>
      </c>
      <c r="F108" s="242" t="s">
        <v>170</v>
      </c>
      <c r="G108" s="240"/>
      <c r="H108" s="243">
        <v>78.75</v>
      </c>
      <c r="I108" s="244"/>
      <c r="J108" s="240"/>
      <c r="K108" s="240"/>
      <c r="L108" s="245"/>
      <c r="M108" s="246"/>
      <c r="N108" s="247"/>
      <c r="O108" s="247"/>
      <c r="P108" s="247"/>
      <c r="Q108" s="247"/>
      <c r="R108" s="247"/>
      <c r="S108" s="247"/>
      <c r="T108" s="248"/>
      <c r="AT108" s="249" t="s">
        <v>168</v>
      </c>
      <c r="AU108" s="249" t="s">
        <v>82</v>
      </c>
      <c r="AV108" s="13" t="s">
        <v>137</v>
      </c>
      <c r="AW108" s="13" t="s">
        <v>4</v>
      </c>
      <c r="AX108" s="13" t="s">
        <v>80</v>
      </c>
      <c r="AY108" s="249" t="s">
        <v>117</v>
      </c>
    </row>
    <row r="109" s="1" customFormat="1" ht="24" customHeight="1">
      <c r="B109" s="37"/>
      <c r="C109" s="201" t="s">
        <v>146</v>
      </c>
      <c r="D109" s="201" t="s">
        <v>118</v>
      </c>
      <c r="E109" s="202" t="s">
        <v>213</v>
      </c>
      <c r="F109" s="203" t="s">
        <v>214</v>
      </c>
      <c r="G109" s="204" t="s">
        <v>191</v>
      </c>
      <c r="H109" s="205">
        <v>90</v>
      </c>
      <c r="I109" s="206"/>
      <c r="J109" s="205">
        <f>ROUND(I109*H109,1)</f>
        <v>0</v>
      </c>
      <c r="K109" s="203" t="s">
        <v>122</v>
      </c>
      <c r="L109" s="42"/>
      <c r="M109" s="207" t="s">
        <v>19</v>
      </c>
      <c r="N109" s="208" t="s">
        <v>43</v>
      </c>
      <c r="O109" s="82"/>
      <c r="P109" s="209">
        <f>O109*H109</f>
        <v>0</v>
      </c>
      <c r="Q109" s="209">
        <v>0</v>
      </c>
      <c r="R109" s="209">
        <f>Q109*H109</f>
        <v>0</v>
      </c>
      <c r="S109" s="209">
        <v>0</v>
      </c>
      <c r="T109" s="210">
        <f>S109*H109</f>
        <v>0</v>
      </c>
      <c r="AR109" s="211" t="s">
        <v>137</v>
      </c>
      <c r="AT109" s="211" t="s">
        <v>118</v>
      </c>
      <c r="AU109" s="211" t="s">
        <v>82</v>
      </c>
      <c r="AY109" s="16" t="s">
        <v>117</v>
      </c>
      <c r="BE109" s="212">
        <f>IF(N109="základní",J109,0)</f>
        <v>0</v>
      </c>
      <c r="BF109" s="212">
        <f>IF(N109="snížená",J109,0)</f>
        <v>0</v>
      </c>
      <c r="BG109" s="212">
        <f>IF(N109="zákl. přenesená",J109,0)</f>
        <v>0</v>
      </c>
      <c r="BH109" s="212">
        <f>IF(N109="sníž. přenesená",J109,0)</f>
        <v>0</v>
      </c>
      <c r="BI109" s="212">
        <f>IF(N109="nulová",J109,0)</f>
        <v>0</v>
      </c>
      <c r="BJ109" s="16" t="s">
        <v>80</v>
      </c>
      <c r="BK109" s="212">
        <f>ROUND(I109*H109,1)</f>
        <v>0</v>
      </c>
      <c r="BL109" s="16" t="s">
        <v>137</v>
      </c>
      <c r="BM109" s="211" t="s">
        <v>215</v>
      </c>
    </row>
    <row r="110" s="1" customFormat="1">
      <c r="B110" s="37"/>
      <c r="C110" s="38"/>
      <c r="D110" s="213" t="s">
        <v>161</v>
      </c>
      <c r="E110" s="38"/>
      <c r="F110" s="214" t="s">
        <v>216</v>
      </c>
      <c r="G110" s="38"/>
      <c r="H110" s="38"/>
      <c r="I110" s="134"/>
      <c r="J110" s="38"/>
      <c r="K110" s="38"/>
      <c r="L110" s="42"/>
      <c r="M110" s="215"/>
      <c r="N110" s="82"/>
      <c r="O110" s="82"/>
      <c r="P110" s="82"/>
      <c r="Q110" s="82"/>
      <c r="R110" s="82"/>
      <c r="S110" s="82"/>
      <c r="T110" s="83"/>
      <c r="AT110" s="16" t="s">
        <v>161</v>
      </c>
      <c r="AU110" s="16" t="s">
        <v>82</v>
      </c>
    </row>
    <row r="111" s="1" customFormat="1">
      <c r="B111" s="37"/>
      <c r="C111" s="38"/>
      <c r="D111" s="213" t="s">
        <v>125</v>
      </c>
      <c r="E111" s="38"/>
      <c r="F111" s="214" t="s">
        <v>217</v>
      </c>
      <c r="G111" s="38"/>
      <c r="H111" s="38"/>
      <c r="I111" s="134"/>
      <c r="J111" s="38"/>
      <c r="K111" s="38"/>
      <c r="L111" s="42"/>
      <c r="M111" s="215"/>
      <c r="N111" s="82"/>
      <c r="O111" s="82"/>
      <c r="P111" s="82"/>
      <c r="Q111" s="82"/>
      <c r="R111" s="82"/>
      <c r="S111" s="82"/>
      <c r="T111" s="83"/>
      <c r="AT111" s="16" t="s">
        <v>125</v>
      </c>
      <c r="AU111" s="16" t="s">
        <v>82</v>
      </c>
    </row>
    <row r="112" s="12" customFormat="1">
      <c r="B112" s="228"/>
      <c r="C112" s="229"/>
      <c r="D112" s="213" t="s">
        <v>168</v>
      </c>
      <c r="E112" s="230" t="s">
        <v>19</v>
      </c>
      <c r="F112" s="231" t="s">
        <v>198</v>
      </c>
      <c r="G112" s="229"/>
      <c r="H112" s="232">
        <v>90</v>
      </c>
      <c r="I112" s="233"/>
      <c r="J112" s="229"/>
      <c r="K112" s="229"/>
      <c r="L112" s="234"/>
      <c r="M112" s="235"/>
      <c r="N112" s="236"/>
      <c r="O112" s="236"/>
      <c r="P112" s="236"/>
      <c r="Q112" s="236"/>
      <c r="R112" s="236"/>
      <c r="S112" s="236"/>
      <c r="T112" s="237"/>
      <c r="AT112" s="238" t="s">
        <v>168</v>
      </c>
      <c r="AU112" s="238" t="s">
        <v>82</v>
      </c>
      <c r="AV112" s="12" t="s">
        <v>82</v>
      </c>
      <c r="AW112" s="12" t="s">
        <v>33</v>
      </c>
      <c r="AX112" s="12" t="s">
        <v>72</v>
      </c>
      <c r="AY112" s="238" t="s">
        <v>117</v>
      </c>
    </row>
    <row r="113" s="13" customFormat="1">
      <c r="B113" s="239"/>
      <c r="C113" s="240"/>
      <c r="D113" s="213" t="s">
        <v>168</v>
      </c>
      <c r="E113" s="241" t="s">
        <v>19</v>
      </c>
      <c r="F113" s="242" t="s">
        <v>170</v>
      </c>
      <c r="G113" s="240"/>
      <c r="H113" s="243">
        <v>90</v>
      </c>
      <c r="I113" s="244"/>
      <c r="J113" s="240"/>
      <c r="K113" s="240"/>
      <c r="L113" s="245"/>
      <c r="M113" s="246"/>
      <c r="N113" s="247"/>
      <c r="O113" s="247"/>
      <c r="P113" s="247"/>
      <c r="Q113" s="247"/>
      <c r="R113" s="247"/>
      <c r="S113" s="247"/>
      <c r="T113" s="248"/>
      <c r="AT113" s="249" t="s">
        <v>168</v>
      </c>
      <c r="AU113" s="249" t="s">
        <v>82</v>
      </c>
      <c r="AV113" s="13" t="s">
        <v>137</v>
      </c>
      <c r="AW113" s="13" t="s">
        <v>4</v>
      </c>
      <c r="AX113" s="13" t="s">
        <v>80</v>
      </c>
      <c r="AY113" s="249" t="s">
        <v>117</v>
      </c>
    </row>
    <row r="114" s="10" customFormat="1" ht="22.8" customHeight="1">
      <c r="B114" s="187"/>
      <c r="C114" s="188"/>
      <c r="D114" s="189" t="s">
        <v>71</v>
      </c>
      <c r="E114" s="226" t="s">
        <v>141</v>
      </c>
      <c r="F114" s="226" t="s">
        <v>218</v>
      </c>
      <c r="G114" s="188"/>
      <c r="H114" s="188"/>
      <c r="I114" s="191"/>
      <c r="J114" s="227">
        <f>BK114</f>
        <v>0</v>
      </c>
      <c r="K114" s="188"/>
      <c r="L114" s="193"/>
      <c r="M114" s="194"/>
      <c r="N114" s="195"/>
      <c r="O114" s="195"/>
      <c r="P114" s="196">
        <f>SUM(P115:P144)</f>
        <v>0</v>
      </c>
      <c r="Q114" s="195"/>
      <c r="R114" s="196">
        <f>SUM(R115:R144)</f>
        <v>12.959999999999999</v>
      </c>
      <c r="S114" s="195"/>
      <c r="T114" s="197">
        <f>SUM(T115:T144)</f>
        <v>0</v>
      </c>
      <c r="AR114" s="198" t="s">
        <v>80</v>
      </c>
      <c r="AT114" s="199" t="s">
        <v>71</v>
      </c>
      <c r="AU114" s="199" t="s">
        <v>80</v>
      </c>
      <c r="AY114" s="198" t="s">
        <v>117</v>
      </c>
      <c r="BK114" s="200">
        <f>SUM(BK115:BK144)</f>
        <v>0</v>
      </c>
    </row>
    <row r="115" s="1" customFormat="1" ht="24" customHeight="1">
      <c r="B115" s="37"/>
      <c r="C115" s="201" t="s">
        <v>219</v>
      </c>
      <c r="D115" s="201" t="s">
        <v>118</v>
      </c>
      <c r="E115" s="202" t="s">
        <v>220</v>
      </c>
      <c r="F115" s="203" t="s">
        <v>221</v>
      </c>
      <c r="G115" s="204" t="s">
        <v>191</v>
      </c>
      <c r="H115" s="205">
        <v>90</v>
      </c>
      <c r="I115" s="206"/>
      <c r="J115" s="205">
        <f>ROUND(I115*H115,1)</f>
        <v>0</v>
      </c>
      <c r="K115" s="203" t="s">
        <v>122</v>
      </c>
      <c r="L115" s="42"/>
      <c r="M115" s="207" t="s">
        <v>19</v>
      </c>
      <c r="N115" s="208" t="s">
        <v>43</v>
      </c>
      <c r="O115" s="82"/>
      <c r="P115" s="209">
        <f>O115*H115</f>
        <v>0</v>
      </c>
      <c r="Q115" s="209">
        <v>0</v>
      </c>
      <c r="R115" s="209">
        <f>Q115*H115</f>
        <v>0</v>
      </c>
      <c r="S115" s="209">
        <v>0</v>
      </c>
      <c r="T115" s="210">
        <f>S115*H115</f>
        <v>0</v>
      </c>
      <c r="AR115" s="211" t="s">
        <v>137</v>
      </c>
      <c r="AT115" s="211" t="s">
        <v>118</v>
      </c>
      <c r="AU115" s="211" t="s">
        <v>82</v>
      </c>
      <c r="AY115" s="16" t="s">
        <v>117</v>
      </c>
      <c r="BE115" s="212">
        <f>IF(N115="základní",J115,0)</f>
        <v>0</v>
      </c>
      <c r="BF115" s="212">
        <f>IF(N115="snížená",J115,0)</f>
        <v>0</v>
      </c>
      <c r="BG115" s="212">
        <f>IF(N115="zákl. přenesená",J115,0)</f>
        <v>0</v>
      </c>
      <c r="BH115" s="212">
        <f>IF(N115="sníž. přenesená",J115,0)</f>
        <v>0</v>
      </c>
      <c r="BI115" s="212">
        <f>IF(N115="nulová",J115,0)</f>
        <v>0</v>
      </c>
      <c r="BJ115" s="16" t="s">
        <v>80</v>
      </c>
      <c r="BK115" s="212">
        <f>ROUND(I115*H115,1)</f>
        <v>0</v>
      </c>
      <c r="BL115" s="16" t="s">
        <v>137</v>
      </c>
      <c r="BM115" s="211" t="s">
        <v>222</v>
      </c>
    </row>
    <row r="116" s="12" customFormat="1">
      <c r="B116" s="228"/>
      <c r="C116" s="229"/>
      <c r="D116" s="213" t="s">
        <v>168</v>
      </c>
      <c r="E116" s="230" t="s">
        <v>19</v>
      </c>
      <c r="F116" s="231" t="s">
        <v>198</v>
      </c>
      <c r="G116" s="229"/>
      <c r="H116" s="232">
        <v>90</v>
      </c>
      <c r="I116" s="233"/>
      <c r="J116" s="229"/>
      <c r="K116" s="229"/>
      <c r="L116" s="234"/>
      <c r="M116" s="235"/>
      <c r="N116" s="236"/>
      <c r="O116" s="236"/>
      <c r="P116" s="236"/>
      <c r="Q116" s="236"/>
      <c r="R116" s="236"/>
      <c r="S116" s="236"/>
      <c r="T116" s="237"/>
      <c r="AT116" s="238" t="s">
        <v>168</v>
      </c>
      <c r="AU116" s="238" t="s">
        <v>82</v>
      </c>
      <c r="AV116" s="12" t="s">
        <v>82</v>
      </c>
      <c r="AW116" s="12" t="s">
        <v>33</v>
      </c>
      <c r="AX116" s="12" t="s">
        <v>72</v>
      </c>
      <c r="AY116" s="238" t="s">
        <v>117</v>
      </c>
    </row>
    <row r="117" s="13" customFormat="1">
      <c r="B117" s="239"/>
      <c r="C117" s="240"/>
      <c r="D117" s="213" t="s">
        <v>168</v>
      </c>
      <c r="E117" s="241" t="s">
        <v>19</v>
      </c>
      <c r="F117" s="242" t="s">
        <v>170</v>
      </c>
      <c r="G117" s="240"/>
      <c r="H117" s="243">
        <v>90</v>
      </c>
      <c r="I117" s="244"/>
      <c r="J117" s="240"/>
      <c r="K117" s="240"/>
      <c r="L117" s="245"/>
      <c r="M117" s="246"/>
      <c r="N117" s="247"/>
      <c r="O117" s="247"/>
      <c r="P117" s="247"/>
      <c r="Q117" s="247"/>
      <c r="R117" s="247"/>
      <c r="S117" s="247"/>
      <c r="T117" s="248"/>
      <c r="AT117" s="249" t="s">
        <v>168</v>
      </c>
      <c r="AU117" s="249" t="s">
        <v>82</v>
      </c>
      <c r="AV117" s="13" t="s">
        <v>137</v>
      </c>
      <c r="AW117" s="13" t="s">
        <v>4</v>
      </c>
      <c r="AX117" s="13" t="s">
        <v>80</v>
      </c>
      <c r="AY117" s="249" t="s">
        <v>117</v>
      </c>
    </row>
    <row r="118" s="1" customFormat="1" ht="36" customHeight="1">
      <c r="B118" s="37"/>
      <c r="C118" s="201" t="s">
        <v>210</v>
      </c>
      <c r="D118" s="201" t="s">
        <v>118</v>
      </c>
      <c r="E118" s="202" t="s">
        <v>223</v>
      </c>
      <c r="F118" s="203" t="s">
        <v>224</v>
      </c>
      <c r="G118" s="204" t="s">
        <v>191</v>
      </c>
      <c r="H118" s="205">
        <v>90</v>
      </c>
      <c r="I118" s="206"/>
      <c r="J118" s="205">
        <f>ROUND(I118*H118,1)</f>
        <v>0</v>
      </c>
      <c r="K118" s="203" t="s">
        <v>122</v>
      </c>
      <c r="L118" s="42"/>
      <c r="M118" s="207" t="s">
        <v>19</v>
      </c>
      <c r="N118" s="208" t="s">
        <v>43</v>
      </c>
      <c r="O118" s="82"/>
      <c r="P118" s="209">
        <f>O118*H118</f>
        <v>0</v>
      </c>
      <c r="Q118" s="209">
        <v>0</v>
      </c>
      <c r="R118" s="209">
        <f>Q118*H118</f>
        <v>0</v>
      </c>
      <c r="S118" s="209">
        <v>0</v>
      </c>
      <c r="T118" s="210">
        <f>S118*H118</f>
        <v>0</v>
      </c>
      <c r="AR118" s="211" t="s">
        <v>137</v>
      </c>
      <c r="AT118" s="211" t="s">
        <v>118</v>
      </c>
      <c r="AU118" s="211" t="s">
        <v>82</v>
      </c>
      <c r="AY118" s="16" t="s">
        <v>117</v>
      </c>
      <c r="BE118" s="212">
        <f>IF(N118="základní",J118,0)</f>
        <v>0</v>
      </c>
      <c r="BF118" s="212">
        <f>IF(N118="snížená",J118,0)</f>
        <v>0</v>
      </c>
      <c r="BG118" s="212">
        <f>IF(N118="zákl. přenesená",J118,0)</f>
        <v>0</v>
      </c>
      <c r="BH118" s="212">
        <f>IF(N118="sníž. přenesená",J118,0)</f>
        <v>0</v>
      </c>
      <c r="BI118" s="212">
        <f>IF(N118="nulová",J118,0)</f>
        <v>0</v>
      </c>
      <c r="BJ118" s="16" t="s">
        <v>80</v>
      </c>
      <c r="BK118" s="212">
        <f>ROUND(I118*H118,1)</f>
        <v>0</v>
      </c>
      <c r="BL118" s="16" t="s">
        <v>137</v>
      </c>
      <c r="BM118" s="211" t="s">
        <v>225</v>
      </c>
    </row>
    <row r="119" s="1" customFormat="1">
      <c r="B119" s="37"/>
      <c r="C119" s="38"/>
      <c r="D119" s="213" t="s">
        <v>161</v>
      </c>
      <c r="E119" s="38"/>
      <c r="F119" s="214" t="s">
        <v>226</v>
      </c>
      <c r="G119" s="38"/>
      <c r="H119" s="38"/>
      <c r="I119" s="134"/>
      <c r="J119" s="38"/>
      <c r="K119" s="38"/>
      <c r="L119" s="42"/>
      <c r="M119" s="215"/>
      <c r="N119" s="82"/>
      <c r="O119" s="82"/>
      <c r="P119" s="82"/>
      <c r="Q119" s="82"/>
      <c r="R119" s="82"/>
      <c r="S119" s="82"/>
      <c r="T119" s="83"/>
      <c r="AT119" s="16" t="s">
        <v>161</v>
      </c>
      <c r="AU119" s="16" t="s">
        <v>82</v>
      </c>
    </row>
    <row r="120" s="12" customFormat="1">
      <c r="B120" s="228"/>
      <c r="C120" s="229"/>
      <c r="D120" s="213" t="s">
        <v>168</v>
      </c>
      <c r="E120" s="230" t="s">
        <v>19</v>
      </c>
      <c r="F120" s="231" t="s">
        <v>198</v>
      </c>
      <c r="G120" s="229"/>
      <c r="H120" s="232">
        <v>90</v>
      </c>
      <c r="I120" s="233"/>
      <c r="J120" s="229"/>
      <c r="K120" s="229"/>
      <c r="L120" s="234"/>
      <c r="M120" s="235"/>
      <c r="N120" s="236"/>
      <c r="O120" s="236"/>
      <c r="P120" s="236"/>
      <c r="Q120" s="236"/>
      <c r="R120" s="236"/>
      <c r="S120" s="236"/>
      <c r="T120" s="237"/>
      <c r="AT120" s="238" t="s">
        <v>168</v>
      </c>
      <c r="AU120" s="238" t="s">
        <v>82</v>
      </c>
      <c r="AV120" s="12" t="s">
        <v>82</v>
      </c>
      <c r="AW120" s="12" t="s">
        <v>33</v>
      </c>
      <c r="AX120" s="12" t="s">
        <v>72</v>
      </c>
      <c r="AY120" s="238" t="s">
        <v>117</v>
      </c>
    </row>
    <row r="121" s="13" customFormat="1">
      <c r="B121" s="239"/>
      <c r="C121" s="240"/>
      <c r="D121" s="213" t="s">
        <v>168</v>
      </c>
      <c r="E121" s="241" t="s">
        <v>19</v>
      </c>
      <c r="F121" s="242" t="s">
        <v>170</v>
      </c>
      <c r="G121" s="240"/>
      <c r="H121" s="243">
        <v>90</v>
      </c>
      <c r="I121" s="244"/>
      <c r="J121" s="240"/>
      <c r="K121" s="240"/>
      <c r="L121" s="245"/>
      <c r="M121" s="246"/>
      <c r="N121" s="247"/>
      <c r="O121" s="247"/>
      <c r="P121" s="247"/>
      <c r="Q121" s="247"/>
      <c r="R121" s="247"/>
      <c r="S121" s="247"/>
      <c r="T121" s="248"/>
      <c r="AT121" s="249" t="s">
        <v>168</v>
      </c>
      <c r="AU121" s="249" t="s">
        <v>82</v>
      </c>
      <c r="AV121" s="13" t="s">
        <v>137</v>
      </c>
      <c r="AW121" s="13" t="s">
        <v>4</v>
      </c>
      <c r="AX121" s="13" t="s">
        <v>80</v>
      </c>
      <c r="AY121" s="249" t="s">
        <v>117</v>
      </c>
    </row>
    <row r="122" s="1" customFormat="1" ht="24" customHeight="1">
      <c r="B122" s="37"/>
      <c r="C122" s="201" t="s">
        <v>227</v>
      </c>
      <c r="D122" s="201" t="s">
        <v>118</v>
      </c>
      <c r="E122" s="202" t="s">
        <v>228</v>
      </c>
      <c r="F122" s="203" t="s">
        <v>229</v>
      </c>
      <c r="G122" s="204" t="s">
        <v>191</v>
      </c>
      <c r="H122" s="205">
        <v>540</v>
      </c>
      <c r="I122" s="206"/>
      <c r="J122" s="205">
        <f>ROUND(I122*H122,1)</f>
        <v>0</v>
      </c>
      <c r="K122" s="203" t="s">
        <v>19</v>
      </c>
      <c r="L122" s="42"/>
      <c r="M122" s="207" t="s">
        <v>19</v>
      </c>
      <c r="N122" s="208" t="s">
        <v>43</v>
      </c>
      <c r="O122" s="82"/>
      <c r="P122" s="209">
        <f>O122*H122</f>
        <v>0</v>
      </c>
      <c r="Q122" s="209">
        <v>0</v>
      </c>
      <c r="R122" s="209">
        <f>Q122*H122</f>
        <v>0</v>
      </c>
      <c r="S122" s="209">
        <v>0</v>
      </c>
      <c r="T122" s="210">
        <f>S122*H122</f>
        <v>0</v>
      </c>
      <c r="AR122" s="211" t="s">
        <v>137</v>
      </c>
      <c r="AT122" s="211" t="s">
        <v>118</v>
      </c>
      <c r="AU122" s="211" t="s">
        <v>82</v>
      </c>
      <c r="AY122" s="16" t="s">
        <v>117</v>
      </c>
      <c r="BE122" s="212">
        <f>IF(N122="základní",J122,0)</f>
        <v>0</v>
      </c>
      <c r="BF122" s="212">
        <f>IF(N122="snížená",J122,0)</f>
        <v>0</v>
      </c>
      <c r="BG122" s="212">
        <f>IF(N122="zákl. přenesená",J122,0)</f>
        <v>0</v>
      </c>
      <c r="BH122" s="212">
        <f>IF(N122="sníž. přenesená",J122,0)</f>
        <v>0</v>
      </c>
      <c r="BI122" s="212">
        <f>IF(N122="nulová",J122,0)</f>
        <v>0</v>
      </c>
      <c r="BJ122" s="16" t="s">
        <v>80</v>
      </c>
      <c r="BK122" s="212">
        <f>ROUND(I122*H122,1)</f>
        <v>0</v>
      </c>
      <c r="BL122" s="16" t="s">
        <v>137</v>
      </c>
      <c r="BM122" s="211" t="s">
        <v>230</v>
      </c>
    </row>
    <row r="123" s="12" customFormat="1">
      <c r="B123" s="228"/>
      <c r="C123" s="229"/>
      <c r="D123" s="213" t="s">
        <v>168</v>
      </c>
      <c r="E123" s="230" t="s">
        <v>19</v>
      </c>
      <c r="F123" s="231" t="s">
        <v>198</v>
      </c>
      <c r="G123" s="229"/>
      <c r="H123" s="232">
        <v>90</v>
      </c>
      <c r="I123" s="233"/>
      <c r="J123" s="229"/>
      <c r="K123" s="229"/>
      <c r="L123" s="234"/>
      <c r="M123" s="235"/>
      <c r="N123" s="236"/>
      <c r="O123" s="236"/>
      <c r="P123" s="236"/>
      <c r="Q123" s="236"/>
      <c r="R123" s="236"/>
      <c r="S123" s="236"/>
      <c r="T123" s="237"/>
      <c r="AT123" s="238" t="s">
        <v>168</v>
      </c>
      <c r="AU123" s="238" t="s">
        <v>82</v>
      </c>
      <c r="AV123" s="12" t="s">
        <v>82</v>
      </c>
      <c r="AW123" s="12" t="s">
        <v>33</v>
      </c>
      <c r="AX123" s="12" t="s">
        <v>72</v>
      </c>
      <c r="AY123" s="238" t="s">
        <v>117</v>
      </c>
    </row>
    <row r="124" s="12" customFormat="1">
      <c r="B124" s="228"/>
      <c r="C124" s="229"/>
      <c r="D124" s="213" t="s">
        <v>168</v>
      </c>
      <c r="E124" s="230" t="s">
        <v>19</v>
      </c>
      <c r="F124" s="231" t="s">
        <v>194</v>
      </c>
      <c r="G124" s="229"/>
      <c r="H124" s="232">
        <v>450</v>
      </c>
      <c r="I124" s="233"/>
      <c r="J124" s="229"/>
      <c r="K124" s="229"/>
      <c r="L124" s="234"/>
      <c r="M124" s="235"/>
      <c r="N124" s="236"/>
      <c r="O124" s="236"/>
      <c r="P124" s="236"/>
      <c r="Q124" s="236"/>
      <c r="R124" s="236"/>
      <c r="S124" s="236"/>
      <c r="T124" s="237"/>
      <c r="AT124" s="238" t="s">
        <v>168</v>
      </c>
      <c r="AU124" s="238" t="s">
        <v>82</v>
      </c>
      <c r="AV124" s="12" t="s">
        <v>82</v>
      </c>
      <c r="AW124" s="12" t="s">
        <v>33</v>
      </c>
      <c r="AX124" s="12" t="s">
        <v>72</v>
      </c>
      <c r="AY124" s="238" t="s">
        <v>117</v>
      </c>
    </row>
    <row r="125" s="13" customFormat="1">
      <c r="B125" s="239"/>
      <c r="C125" s="240"/>
      <c r="D125" s="213" t="s">
        <v>168</v>
      </c>
      <c r="E125" s="241" t="s">
        <v>19</v>
      </c>
      <c r="F125" s="242" t="s">
        <v>170</v>
      </c>
      <c r="G125" s="240"/>
      <c r="H125" s="243">
        <v>540</v>
      </c>
      <c r="I125" s="244"/>
      <c r="J125" s="240"/>
      <c r="K125" s="240"/>
      <c r="L125" s="245"/>
      <c r="M125" s="246"/>
      <c r="N125" s="247"/>
      <c r="O125" s="247"/>
      <c r="P125" s="247"/>
      <c r="Q125" s="247"/>
      <c r="R125" s="247"/>
      <c r="S125" s="247"/>
      <c r="T125" s="248"/>
      <c r="AT125" s="249" t="s">
        <v>168</v>
      </c>
      <c r="AU125" s="249" t="s">
        <v>82</v>
      </c>
      <c r="AV125" s="13" t="s">
        <v>137</v>
      </c>
      <c r="AW125" s="13" t="s">
        <v>4</v>
      </c>
      <c r="AX125" s="13" t="s">
        <v>80</v>
      </c>
      <c r="AY125" s="249" t="s">
        <v>117</v>
      </c>
    </row>
    <row r="126" s="1" customFormat="1" ht="48" customHeight="1">
      <c r="B126" s="37"/>
      <c r="C126" s="201" t="s">
        <v>231</v>
      </c>
      <c r="D126" s="201" t="s">
        <v>118</v>
      </c>
      <c r="E126" s="202" t="s">
        <v>232</v>
      </c>
      <c r="F126" s="203" t="s">
        <v>233</v>
      </c>
      <c r="G126" s="204" t="s">
        <v>191</v>
      </c>
      <c r="H126" s="205">
        <v>90</v>
      </c>
      <c r="I126" s="206"/>
      <c r="J126" s="205">
        <f>ROUND(I126*H126,1)</f>
        <v>0</v>
      </c>
      <c r="K126" s="203" t="s">
        <v>122</v>
      </c>
      <c r="L126" s="42"/>
      <c r="M126" s="207" t="s">
        <v>19</v>
      </c>
      <c r="N126" s="208" t="s">
        <v>43</v>
      </c>
      <c r="O126" s="82"/>
      <c r="P126" s="209">
        <f>O126*H126</f>
        <v>0</v>
      </c>
      <c r="Q126" s="209">
        <v>0</v>
      </c>
      <c r="R126" s="209">
        <f>Q126*H126</f>
        <v>0</v>
      </c>
      <c r="S126" s="209">
        <v>0</v>
      </c>
      <c r="T126" s="210">
        <f>S126*H126</f>
        <v>0</v>
      </c>
      <c r="AR126" s="211" t="s">
        <v>137</v>
      </c>
      <c r="AT126" s="211" t="s">
        <v>118</v>
      </c>
      <c r="AU126" s="211" t="s">
        <v>82</v>
      </c>
      <c r="AY126" s="16" t="s">
        <v>117</v>
      </c>
      <c r="BE126" s="212">
        <f>IF(N126="základní",J126,0)</f>
        <v>0</v>
      </c>
      <c r="BF126" s="212">
        <f>IF(N126="snížená",J126,0)</f>
        <v>0</v>
      </c>
      <c r="BG126" s="212">
        <f>IF(N126="zákl. přenesená",J126,0)</f>
        <v>0</v>
      </c>
      <c r="BH126" s="212">
        <f>IF(N126="sníž. přenesená",J126,0)</f>
        <v>0</v>
      </c>
      <c r="BI126" s="212">
        <f>IF(N126="nulová",J126,0)</f>
        <v>0</v>
      </c>
      <c r="BJ126" s="16" t="s">
        <v>80</v>
      </c>
      <c r="BK126" s="212">
        <f>ROUND(I126*H126,1)</f>
        <v>0</v>
      </c>
      <c r="BL126" s="16" t="s">
        <v>137</v>
      </c>
      <c r="BM126" s="211" t="s">
        <v>234</v>
      </c>
    </row>
    <row r="127" s="1" customFormat="1">
      <c r="B127" s="37"/>
      <c r="C127" s="38"/>
      <c r="D127" s="213" t="s">
        <v>161</v>
      </c>
      <c r="E127" s="38"/>
      <c r="F127" s="214" t="s">
        <v>235</v>
      </c>
      <c r="G127" s="38"/>
      <c r="H127" s="38"/>
      <c r="I127" s="134"/>
      <c r="J127" s="38"/>
      <c r="K127" s="38"/>
      <c r="L127" s="42"/>
      <c r="M127" s="215"/>
      <c r="N127" s="82"/>
      <c r="O127" s="82"/>
      <c r="P127" s="82"/>
      <c r="Q127" s="82"/>
      <c r="R127" s="82"/>
      <c r="S127" s="82"/>
      <c r="T127" s="83"/>
      <c r="AT127" s="16" t="s">
        <v>161</v>
      </c>
      <c r="AU127" s="16" t="s">
        <v>82</v>
      </c>
    </row>
    <row r="128" s="12" customFormat="1">
      <c r="B128" s="228"/>
      <c r="C128" s="229"/>
      <c r="D128" s="213" t="s">
        <v>168</v>
      </c>
      <c r="E128" s="230" t="s">
        <v>19</v>
      </c>
      <c r="F128" s="231" t="s">
        <v>198</v>
      </c>
      <c r="G128" s="229"/>
      <c r="H128" s="232">
        <v>90</v>
      </c>
      <c r="I128" s="233"/>
      <c r="J128" s="229"/>
      <c r="K128" s="229"/>
      <c r="L128" s="234"/>
      <c r="M128" s="235"/>
      <c r="N128" s="236"/>
      <c r="O128" s="236"/>
      <c r="P128" s="236"/>
      <c r="Q128" s="236"/>
      <c r="R128" s="236"/>
      <c r="S128" s="236"/>
      <c r="T128" s="237"/>
      <c r="AT128" s="238" t="s">
        <v>168</v>
      </c>
      <c r="AU128" s="238" t="s">
        <v>82</v>
      </c>
      <c r="AV128" s="12" t="s">
        <v>82</v>
      </c>
      <c r="AW128" s="12" t="s">
        <v>33</v>
      </c>
      <c r="AX128" s="12" t="s">
        <v>72</v>
      </c>
      <c r="AY128" s="238" t="s">
        <v>117</v>
      </c>
    </row>
    <row r="129" s="13" customFormat="1">
      <c r="B129" s="239"/>
      <c r="C129" s="240"/>
      <c r="D129" s="213" t="s">
        <v>168</v>
      </c>
      <c r="E129" s="241" t="s">
        <v>19</v>
      </c>
      <c r="F129" s="242" t="s">
        <v>170</v>
      </c>
      <c r="G129" s="240"/>
      <c r="H129" s="243">
        <v>90</v>
      </c>
      <c r="I129" s="244"/>
      <c r="J129" s="240"/>
      <c r="K129" s="240"/>
      <c r="L129" s="245"/>
      <c r="M129" s="246"/>
      <c r="N129" s="247"/>
      <c r="O129" s="247"/>
      <c r="P129" s="247"/>
      <c r="Q129" s="247"/>
      <c r="R129" s="247"/>
      <c r="S129" s="247"/>
      <c r="T129" s="248"/>
      <c r="AT129" s="249" t="s">
        <v>168</v>
      </c>
      <c r="AU129" s="249" t="s">
        <v>82</v>
      </c>
      <c r="AV129" s="13" t="s">
        <v>137</v>
      </c>
      <c r="AW129" s="13" t="s">
        <v>4</v>
      </c>
      <c r="AX129" s="13" t="s">
        <v>80</v>
      </c>
      <c r="AY129" s="249" t="s">
        <v>117</v>
      </c>
    </row>
    <row r="130" s="1" customFormat="1" ht="24" customHeight="1">
      <c r="B130" s="37"/>
      <c r="C130" s="201" t="s">
        <v>236</v>
      </c>
      <c r="D130" s="201" t="s">
        <v>118</v>
      </c>
      <c r="E130" s="202" t="s">
        <v>237</v>
      </c>
      <c r="F130" s="203" t="s">
        <v>238</v>
      </c>
      <c r="G130" s="204" t="s">
        <v>191</v>
      </c>
      <c r="H130" s="205">
        <v>630</v>
      </c>
      <c r="I130" s="206"/>
      <c r="J130" s="205">
        <f>ROUND(I130*H130,1)</f>
        <v>0</v>
      </c>
      <c r="K130" s="203" t="s">
        <v>122</v>
      </c>
      <c r="L130" s="42"/>
      <c r="M130" s="207" t="s">
        <v>19</v>
      </c>
      <c r="N130" s="208" t="s">
        <v>43</v>
      </c>
      <c r="O130" s="82"/>
      <c r="P130" s="209">
        <f>O130*H130</f>
        <v>0</v>
      </c>
      <c r="Q130" s="209">
        <v>0</v>
      </c>
      <c r="R130" s="209">
        <f>Q130*H130</f>
        <v>0</v>
      </c>
      <c r="S130" s="209">
        <v>0</v>
      </c>
      <c r="T130" s="210">
        <f>S130*H130</f>
        <v>0</v>
      </c>
      <c r="AR130" s="211" t="s">
        <v>137</v>
      </c>
      <c r="AT130" s="211" t="s">
        <v>118</v>
      </c>
      <c r="AU130" s="211" t="s">
        <v>82</v>
      </c>
      <c r="AY130" s="16" t="s">
        <v>117</v>
      </c>
      <c r="BE130" s="212">
        <f>IF(N130="základní",J130,0)</f>
        <v>0</v>
      </c>
      <c r="BF130" s="212">
        <f>IF(N130="snížená",J130,0)</f>
        <v>0</v>
      </c>
      <c r="BG130" s="212">
        <f>IF(N130="zákl. přenesená",J130,0)</f>
        <v>0</v>
      </c>
      <c r="BH130" s="212">
        <f>IF(N130="sníž. přenesená",J130,0)</f>
        <v>0</v>
      </c>
      <c r="BI130" s="212">
        <f>IF(N130="nulová",J130,0)</f>
        <v>0</v>
      </c>
      <c r="BJ130" s="16" t="s">
        <v>80</v>
      </c>
      <c r="BK130" s="212">
        <f>ROUND(I130*H130,1)</f>
        <v>0</v>
      </c>
      <c r="BL130" s="16" t="s">
        <v>137</v>
      </c>
      <c r="BM130" s="211" t="s">
        <v>239</v>
      </c>
    </row>
    <row r="131" s="12" customFormat="1">
      <c r="B131" s="228"/>
      <c r="C131" s="229"/>
      <c r="D131" s="213" t="s">
        <v>168</v>
      </c>
      <c r="E131" s="230" t="s">
        <v>19</v>
      </c>
      <c r="F131" s="231" t="s">
        <v>198</v>
      </c>
      <c r="G131" s="229"/>
      <c r="H131" s="232">
        <v>90</v>
      </c>
      <c r="I131" s="233"/>
      <c r="J131" s="229"/>
      <c r="K131" s="229"/>
      <c r="L131" s="234"/>
      <c r="M131" s="235"/>
      <c r="N131" s="236"/>
      <c r="O131" s="236"/>
      <c r="P131" s="236"/>
      <c r="Q131" s="236"/>
      <c r="R131" s="236"/>
      <c r="S131" s="236"/>
      <c r="T131" s="237"/>
      <c r="AT131" s="238" t="s">
        <v>168</v>
      </c>
      <c r="AU131" s="238" t="s">
        <v>82</v>
      </c>
      <c r="AV131" s="12" t="s">
        <v>82</v>
      </c>
      <c r="AW131" s="12" t="s">
        <v>33</v>
      </c>
      <c r="AX131" s="12" t="s">
        <v>72</v>
      </c>
      <c r="AY131" s="238" t="s">
        <v>117</v>
      </c>
    </row>
    <row r="132" s="12" customFormat="1">
      <c r="B132" s="228"/>
      <c r="C132" s="229"/>
      <c r="D132" s="213" t="s">
        <v>168</v>
      </c>
      <c r="E132" s="230" t="s">
        <v>19</v>
      </c>
      <c r="F132" s="231" t="s">
        <v>198</v>
      </c>
      <c r="G132" s="229"/>
      <c r="H132" s="232">
        <v>90</v>
      </c>
      <c r="I132" s="233"/>
      <c r="J132" s="229"/>
      <c r="K132" s="229"/>
      <c r="L132" s="234"/>
      <c r="M132" s="235"/>
      <c r="N132" s="236"/>
      <c r="O132" s="236"/>
      <c r="P132" s="236"/>
      <c r="Q132" s="236"/>
      <c r="R132" s="236"/>
      <c r="S132" s="236"/>
      <c r="T132" s="237"/>
      <c r="AT132" s="238" t="s">
        <v>168</v>
      </c>
      <c r="AU132" s="238" t="s">
        <v>82</v>
      </c>
      <c r="AV132" s="12" t="s">
        <v>82</v>
      </c>
      <c r="AW132" s="12" t="s">
        <v>33</v>
      </c>
      <c r="AX132" s="12" t="s">
        <v>72</v>
      </c>
      <c r="AY132" s="238" t="s">
        <v>117</v>
      </c>
    </row>
    <row r="133" s="12" customFormat="1">
      <c r="B133" s="228"/>
      <c r="C133" s="229"/>
      <c r="D133" s="213" t="s">
        <v>168</v>
      </c>
      <c r="E133" s="230" t="s">
        <v>19</v>
      </c>
      <c r="F133" s="231" t="s">
        <v>194</v>
      </c>
      <c r="G133" s="229"/>
      <c r="H133" s="232">
        <v>450</v>
      </c>
      <c r="I133" s="233"/>
      <c r="J133" s="229"/>
      <c r="K133" s="229"/>
      <c r="L133" s="234"/>
      <c r="M133" s="235"/>
      <c r="N133" s="236"/>
      <c r="O133" s="236"/>
      <c r="P133" s="236"/>
      <c r="Q133" s="236"/>
      <c r="R133" s="236"/>
      <c r="S133" s="236"/>
      <c r="T133" s="237"/>
      <c r="AT133" s="238" t="s">
        <v>168</v>
      </c>
      <c r="AU133" s="238" t="s">
        <v>82</v>
      </c>
      <c r="AV133" s="12" t="s">
        <v>82</v>
      </c>
      <c r="AW133" s="12" t="s">
        <v>33</v>
      </c>
      <c r="AX133" s="12" t="s">
        <v>72</v>
      </c>
      <c r="AY133" s="238" t="s">
        <v>117</v>
      </c>
    </row>
    <row r="134" s="13" customFormat="1">
      <c r="B134" s="239"/>
      <c r="C134" s="240"/>
      <c r="D134" s="213" t="s">
        <v>168</v>
      </c>
      <c r="E134" s="241" t="s">
        <v>19</v>
      </c>
      <c r="F134" s="242" t="s">
        <v>170</v>
      </c>
      <c r="G134" s="240"/>
      <c r="H134" s="243">
        <v>630</v>
      </c>
      <c r="I134" s="244"/>
      <c r="J134" s="240"/>
      <c r="K134" s="240"/>
      <c r="L134" s="245"/>
      <c r="M134" s="246"/>
      <c r="N134" s="247"/>
      <c r="O134" s="247"/>
      <c r="P134" s="247"/>
      <c r="Q134" s="247"/>
      <c r="R134" s="247"/>
      <c r="S134" s="247"/>
      <c r="T134" s="248"/>
      <c r="AT134" s="249" t="s">
        <v>168</v>
      </c>
      <c r="AU134" s="249" t="s">
        <v>82</v>
      </c>
      <c r="AV134" s="13" t="s">
        <v>137</v>
      </c>
      <c r="AW134" s="13" t="s">
        <v>4</v>
      </c>
      <c r="AX134" s="13" t="s">
        <v>80</v>
      </c>
      <c r="AY134" s="249" t="s">
        <v>117</v>
      </c>
    </row>
    <row r="135" s="1" customFormat="1" ht="36" customHeight="1">
      <c r="B135" s="37"/>
      <c r="C135" s="201" t="s">
        <v>240</v>
      </c>
      <c r="D135" s="201" t="s">
        <v>118</v>
      </c>
      <c r="E135" s="202" t="s">
        <v>241</v>
      </c>
      <c r="F135" s="203" t="s">
        <v>242</v>
      </c>
      <c r="G135" s="204" t="s">
        <v>191</v>
      </c>
      <c r="H135" s="205">
        <v>540</v>
      </c>
      <c r="I135" s="206"/>
      <c r="J135" s="205">
        <f>ROUND(I135*H135,1)</f>
        <v>0</v>
      </c>
      <c r="K135" s="203" t="s">
        <v>122</v>
      </c>
      <c r="L135" s="42"/>
      <c r="M135" s="207" t="s">
        <v>19</v>
      </c>
      <c r="N135" s="208" t="s">
        <v>43</v>
      </c>
      <c r="O135" s="82"/>
      <c r="P135" s="209">
        <f>O135*H135</f>
        <v>0</v>
      </c>
      <c r="Q135" s="209">
        <v>0</v>
      </c>
      <c r="R135" s="209">
        <f>Q135*H135</f>
        <v>0</v>
      </c>
      <c r="S135" s="209">
        <v>0</v>
      </c>
      <c r="T135" s="210">
        <f>S135*H135</f>
        <v>0</v>
      </c>
      <c r="AR135" s="211" t="s">
        <v>137</v>
      </c>
      <c r="AT135" s="211" t="s">
        <v>118</v>
      </c>
      <c r="AU135" s="211" t="s">
        <v>82</v>
      </c>
      <c r="AY135" s="16" t="s">
        <v>117</v>
      </c>
      <c r="BE135" s="212">
        <f>IF(N135="základní",J135,0)</f>
        <v>0</v>
      </c>
      <c r="BF135" s="212">
        <f>IF(N135="snížená",J135,0)</f>
        <v>0</v>
      </c>
      <c r="BG135" s="212">
        <f>IF(N135="zákl. přenesená",J135,0)</f>
        <v>0</v>
      </c>
      <c r="BH135" s="212">
        <f>IF(N135="sníž. přenesená",J135,0)</f>
        <v>0</v>
      </c>
      <c r="BI135" s="212">
        <f>IF(N135="nulová",J135,0)</f>
        <v>0</v>
      </c>
      <c r="BJ135" s="16" t="s">
        <v>80</v>
      </c>
      <c r="BK135" s="212">
        <f>ROUND(I135*H135,1)</f>
        <v>0</v>
      </c>
      <c r="BL135" s="16" t="s">
        <v>137</v>
      </c>
      <c r="BM135" s="211" t="s">
        <v>243</v>
      </c>
    </row>
    <row r="136" s="1" customFormat="1">
      <c r="B136" s="37"/>
      <c r="C136" s="38"/>
      <c r="D136" s="213" t="s">
        <v>161</v>
      </c>
      <c r="E136" s="38"/>
      <c r="F136" s="214" t="s">
        <v>244</v>
      </c>
      <c r="G136" s="38"/>
      <c r="H136" s="38"/>
      <c r="I136" s="134"/>
      <c r="J136" s="38"/>
      <c r="K136" s="38"/>
      <c r="L136" s="42"/>
      <c r="M136" s="215"/>
      <c r="N136" s="82"/>
      <c r="O136" s="82"/>
      <c r="P136" s="82"/>
      <c r="Q136" s="82"/>
      <c r="R136" s="82"/>
      <c r="S136" s="82"/>
      <c r="T136" s="83"/>
      <c r="AT136" s="16" t="s">
        <v>161</v>
      </c>
      <c r="AU136" s="16" t="s">
        <v>82</v>
      </c>
    </row>
    <row r="137" s="12" customFormat="1">
      <c r="B137" s="228"/>
      <c r="C137" s="229"/>
      <c r="D137" s="213" t="s">
        <v>168</v>
      </c>
      <c r="E137" s="230" t="s">
        <v>19</v>
      </c>
      <c r="F137" s="231" t="s">
        <v>198</v>
      </c>
      <c r="G137" s="229"/>
      <c r="H137" s="232">
        <v>90</v>
      </c>
      <c r="I137" s="233"/>
      <c r="J137" s="229"/>
      <c r="K137" s="229"/>
      <c r="L137" s="234"/>
      <c r="M137" s="235"/>
      <c r="N137" s="236"/>
      <c r="O137" s="236"/>
      <c r="P137" s="236"/>
      <c r="Q137" s="236"/>
      <c r="R137" s="236"/>
      <c r="S137" s="236"/>
      <c r="T137" s="237"/>
      <c r="AT137" s="238" t="s">
        <v>168</v>
      </c>
      <c r="AU137" s="238" t="s">
        <v>82</v>
      </c>
      <c r="AV137" s="12" t="s">
        <v>82</v>
      </c>
      <c r="AW137" s="12" t="s">
        <v>33</v>
      </c>
      <c r="AX137" s="12" t="s">
        <v>72</v>
      </c>
      <c r="AY137" s="238" t="s">
        <v>117</v>
      </c>
    </row>
    <row r="138" s="12" customFormat="1">
      <c r="B138" s="228"/>
      <c r="C138" s="229"/>
      <c r="D138" s="213" t="s">
        <v>168</v>
      </c>
      <c r="E138" s="230" t="s">
        <v>19</v>
      </c>
      <c r="F138" s="231" t="s">
        <v>194</v>
      </c>
      <c r="G138" s="229"/>
      <c r="H138" s="232">
        <v>450</v>
      </c>
      <c r="I138" s="233"/>
      <c r="J138" s="229"/>
      <c r="K138" s="229"/>
      <c r="L138" s="234"/>
      <c r="M138" s="235"/>
      <c r="N138" s="236"/>
      <c r="O138" s="236"/>
      <c r="P138" s="236"/>
      <c r="Q138" s="236"/>
      <c r="R138" s="236"/>
      <c r="S138" s="236"/>
      <c r="T138" s="237"/>
      <c r="AT138" s="238" t="s">
        <v>168</v>
      </c>
      <c r="AU138" s="238" t="s">
        <v>82</v>
      </c>
      <c r="AV138" s="12" t="s">
        <v>82</v>
      </c>
      <c r="AW138" s="12" t="s">
        <v>33</v>
      </c>
      <c r="AX138" s="12" t="s">
        <v>72</v>
      </c>
      <c r="AY138" s="238" t="s">
        <v>117</v>
      </c>
    </row>
    <row r="139" s="13" customFormat="1">
      <c r="B139" s="239"/>
      <c r="C139" s="240"/>
      <c r="D139" s="213" t="s">
        <v>168</v>
      </c>
      <c r="E139" s="241" t="s">
        <v>19</v>
      </c>
      <c r="F139" s="242" t="s">
        <v>170</v>
      </c>
      <c r="G139" s="240"/>
      <c r="H139" s="243">
        <v>540</v>
      </c>
      <c r="I139" s="244"/>
      <c r="J139" s="240"/>
      <c r="K139" s="240"/>
      <c r="L139" s="245"/>
      <c r="M139" s="246"/>
      <c r="N139" s="247"/>
      <c r="O139" s="247"/>
      <c r="P139" s="247"/>
      <c r="Q139" s="247"/>
      <c r="R139" s="247"/>
      <c r="S139" s="247"/>
      <c r="T139" s="248"/>
      <c r="AT139" s="249" t="s">
        <v>168</v>
      </c>
      <c r="AU139" s="249" t="s">
        <v>82</v>
      </c>
      <c r="AV139" s="13" t="s">
        <v>137</v>
      </c>
      <c r="AW139" s="13" t="s">
        <v>4</v>
      </c>
      <c r="AX139" s="13" t="s">
        <v>80</v>
      </c>
      <c r="AY139" s="249" t="s">
        <v>117</v>
      </c>
    </row>
    <row r="140" s="1" customFormat="1" ht="48" customHeight="1">
      <c r="B140" s="37"/>
      <c r="C140" s="201" t="s">
        <v>245</v>
      </c>
      <c r="D140" s="201" t="s">
        <v>118</v>
      </c>
      <c r="E140" s="202" t="s">
        <v>246</v>
      </c>
      <c r="F140" s="203" t="s">
        <v>247</v>
      </c>
      <c r="G140" s="204" t="s">
        <v>191</v>
      </c>
      <c r="H140" s="205">
        <v>540</v>
      </c>
      <c r="I140" s="206"/>
      <c r="J140" s="205">
        <f>ROUND(I140*H140,1)</f>
        <v>0</v>
      </c>
      <c r="K140" s="203" t="s">
        <v>122</v>
      </c>
      <c r="L140" s="42"/>
      <c r="M140" s="207" t="s">
        <v>19</v>
      </c>
      <c r="N140" s="208" t="s">
        <v>43</v>
      </c>
      <c r="O140" s="82"/>
      <c r="P140" s="209">
        <f>O140*H140</f>
        <v>0</v>
      </c>
      <c r="Q140" s="209">
        <v>0</v>
      </c>
      <c r="R140" s="209">
        <f>Q140*H140</f>
        <v>0</v>
      </c>
      <c r="S140" s="209">
        <v>0</v>
      </c>
      <c r="T140" s="210">
        <f>S140*H140</f>
        <v>0</v>
      </c>
      <c r="AR140" s="211" t="s">
        <v>137</v>
      </c>
      <c r="AT140" s="211" t="s">
        <v>118</v>
      </c>
      <c r="AU140" s="211" t="s">
        <v>82</v>
      </c>
      <c r="AY140" s="16" t="s">
        <v>117</v>
      </c>
      <c r="BE140" s="212">
        <f>IF(N140="základní",J140,0)</f>
        <v>0</v>
      </c>
      <c r="BF140" s="212">
        <f>IF(N140="snížená",J140,0)</f>
        <v>0</v>
      </c>
      <c r="BG140" s="212">
        <f>IF(N140="zákl. přenesená",J140,0)</f>
        <v>0</v>
      </c>
      <c r="BH140" s="212">
        <f>IF(N140="sníž. přenesená",J140,0)</f>
        <v>0</v>
      </c>
      <c r="BI140" s="212">
        <f>IF(N140="nulová",J140,0)</f>
        <v>0</v>
      </c>
      <c r="BJ140" s="16" t="s">
        <v>80</v>
      </c>
      <c r="BK140" s="212">
        <f>ROUND(I140*H140,1)</f>
        <v>0</v>
      </c>
      <c r="BL140" s="16" t="s">
        <v>137</v>
      </c>
      <c r="BM140" s="211" t="s">
        <v>248</v>
      </c>
    </row>
    <row r="141" s="1" customFormat="1">
      <c r="B141" s="37"/>
      <c r="C141" s="38"/>
      <c r="D141" s="213" t="s">
        <v>161</v>
      </c>
      <c r="E141" s="38"/>
      <c r="F141" s="214" t="s">
        <v>249</v>
      </c>
      <c r="G141" s="38"/>
      <c r="H141" s="38"/>
      <c r="I141" s="134"/>
      <c r="J141" s="38"/>
      <c r="K141" s="38"/>
      <c r="L141" s="42"/>
      <c r="M141" s="215"/>
      <c r="N141" s="82"/>
      <c r="O141" s="82"/>
      <c r="P141" s="82"/>
      <c r="Q141" s="82"/>
      <c r="R141" s="82"/>
      <c r="S141" s="82"/>
      <c r="T141" s="83"/>
      <c r="AT141" s="16" t="s">
        <v>161</v>
      </c>
      <c r="AU141" s="16" t="s">
        <v>82</v>
      </c>
    </row>
    <row r="142" s="1" customFormat="1" ht="36" customHeight="1">
      <c r="B142" s="37"/>
      <c r="C142" s="201" t="s">
        <v>250</v>
      </c>
      <c r="D142" s="201" t="s">
        <v>118</v>
      </c>
      <c r="E142" s="202" t="s">
        <v>251</v>
      </c>
      <c r="F142" s="203" t="s">
        <v>252</v>
      </c>
      <c r="G142" s="204" t="s">
        <v>191</v>
      </c>
      <c r="H142" s="205">
        <v>60</v>
      </c>
      <c r="I142" s="206"/>
      <c r="J142" s="205">
        <f>ROUND(I142*H142,1)</f>
        <v>0</v>
      </c>
      <c r="K142" s="203" t="s">
        <v>122</v>
      </c>
      <c r="L142" s="42"/>
      <c r="M142" s="207" t="s">
        <v>19</v>
      </c>
      <c r="N142" s="208" t="s">
        <v>43</v>
      </c>
      <c r="O142" s="82"/>
      <c r="P142" s="209">
        <f>O142*H142</f>
        <v>0</v>
      </c>
      <c r="Q142" s="209">
        <v>0.216</v>
      </c>
      <c r="R142" s="209">
        <f>Q142*H142</f>
        <v>12.959999999999999</v>
      </c>
      <c r="S142" s="209">
        <v>0</v>
      </c>
      <c r="T142" s="210">
        <f>S142*H142</f>
        <v>0</v>
      </c>
      <c r="AR142" s="211" t="s">
        <v>137</v>
      </c>
      <c r="AT142" s="211" t="s">
        <v>118</v>
      </c>
      <c r="AU142" s="211" t="s">
        <v>82</v>
      </c>
      <c r="AY142" s="16" t="s">
        <v>117</v>
      </c>
      <c r="BE142" s="212">
        <f>IF(N142="základní",J142,0)</f>
        <v>0</v>
      </c>
      <c r="BF142" s="212">
        <f>IF(N142="snížená",J142,0)</f>
        <v>0</v>
      </c>
      <c r="BG142" s="212">
        <f>IF(N142="zákl. přenesená",J142,0)</f>
        <v>0</v>
      </c>
      <c r="BH142" s="212">
        <f>IF(N142="sníž. přenesená",J142,0)</f>
        <v>0</v>
      </c>
      <c r="BI142" s="212">
        <f>IF(N142="nulová",J142,0)</f>
        <v>0</v>
      </c>
      <c r="BJ142" s="16" t="s">
        <v>80</v>
      </c>
      <c r="BK142" s="212">
        <f>ROUND(I142*H142,1)</f>
        <v>0</v>
      </c>
      <c r="BL142" s="16" t="s">
        <v>137</v>
      </c>
      <c r="BM142" s="211" t="s">
        <v>253</v>
      </c>
    </row>
    <row r="143" s="1" customFormat="1">
      <c r="B143" s="37"/>
      <c r="C143" s="38"/>
      <c r="D143" s="213" t="s">
        <v>161</v>
      </c>
      <c r="E143" s="38"/>
      <c r="F143" s="214" t="s">
        <v>254</v>
      </c>
      <c r="G143" s="38"/>
      <c r="H143" s="38"/>
      <c r="I143" s="134"/>
      <c r="J143" s="38"/>
      <c r="K143" s="38"/>
      <c r="L143" s="42"/>
      <c r="M143" s="215"/>
      <c r="N143" s="82"/>
      <c r="O143" s="82"/>
      <c r="P143" s="82"/>
      <c r="Q143" s="82"/>
      <c r="R143" s="82"/>
      <c r="S143" s="82"/>
      <c r="T143" s="83"/>
      <c r="AT143" s="16" t="s">
        <v>161</v>
      </c>
      <c r="AU143" s="16" t="s">
        <v>82</v>
      </c>
    </row>
    <row r="144" s="1" customFormat="1">
      <c r="B144" s="37"/>
      <c r="C144" s="38"/>
      <c r="D144" s="213" t="s">
        <v>125</v>
      </c>
      <c r="E144" s="38"/>
      <c r="F144" s="214" t="s">
        <v>255</v>
      </c>
      <c r="G144" s="38"/>
      <c r="H144" s="38"/>
      <c r="I144" s="134"/>
      <c r="J144" s="38"/>
      <c r="K144" s="38"/>
      <c r="L144" s="42"/>
      <c r="M144" s="215"/>
      <c r="N144" s="82"/>
      <c r="O144" s="82"/>
      <c r="P144" s="82"/>
      <c r="Q144" s="82"/>
      <c r="R144" s="82"/>
      <c r="S144" s="82"/>
      <c r="T144" s="83"/>
      <c r="AT144" s="16" t="s">
        <v>125</v>
      </c>
      <c r="AU144" s="16" t="s">
        <v>82</v>
      </c>
    </row>
    <row r="145" s="10" customFormat="1" ht="22.8" customHeight="1">
      <c r="B145" s="187"/>
      <c r="C145" s="188"/>
      <c r="D145" s="189" t="s">
        <v>71</v>
      </c>
      <c r="E145" s="226" t="s">
        <v>227</v>
      </c>
      <c r="F145" s="226" t="s">
        <v>256</v>
      </c>
      <c r="G145" s="188"/>
      <c r="H145" s="188"/>
      <c r="I145" s="191"/>
      <c r="J145" s="227">
        <f>BK145</f>
        <v>0</v>
      </c>
      <c r="K145" s="188"/>
      <c r="L145" s="193"/>
      <c r="M145" s="194"/>
      <c r="N145" s="195"/>
      <c r="O145" s="195"/>
      <c r="P145" s="196">
        <f>SUM(P146:P159)</f>
        <v>0</v>
      </c>
      <c r="Q145" s="195"/>
      <c r="R145" s="196">
        <f>SUM(R146:R159)</f>
        <v>0.010440000000000001</v>
      </c>
      <c r="S145" s="195"/>
      <c r="T145" s="197">
        <f>SUM(T146:T159)</f>
        <v>16.560000000000002</v>
      </c>
      <c r="AR145" s="198" t="s">
        <v>80</v>
      </c>
      <c r="AT145" s="199" t="s">
        <v>71</v>
      </c>
      <c r="AU145" s="199" t="s">
        <v>80</v>
      </c>
      <c r="AY145" s="198" t="s">
        <v>117</v>
      </c>
      <c r="BK145" s="200">
        <f>SUM(BK146:BK159)</f>
        <v>0</v>
      </c>
    </row>
    <row r="146" s="1" customFormat="1" ht="24" customHeight="1">
      <c r="B146" s="37"/>
      <c r="C146" s="201" t="s">
        <v>8</v>
      </c>
      <c r="D146" s="201" t="s">
        <v>118</v>
      </c>
      <c r="E146" s="202" t="s">
        <v>257</v>
      </c>
      <c r="F146" s="203" t="s">
        <v>258</v>
      </c>
      <c r="G146" s="204" t="s">
        <v>259</v>
      </c>
      <c r="H146" s="205">
        <v>12</v>
      </c>
      <c r="I146" s="206"/>
      <c r="J146" s="205">
        <f>ROUND(I146*H146,1)</f>
        <v>0</v>
      </c>
      <c r="K146" s="203" t="s">
        <v>122</v>
      </c>
      <c r="L146" s="42"/>
      <c r="M146" s="207" t="s">
        <v>19</v>
      </c>
      <c r="N146" s="208" t="s">
        <v>43</v>
      </c>
      <c r="O146" s="82"/>
      <c r="P146" s="209">
        <f>O146*H146</f>
        <v>0</v>
      </c>
      <c r="Q146" s="209">
        <v>1.0000000000000001E-05</v>
      </c>
      <c r="R146" s="209">
        <f>Q146*H146</f>
        <v>0.00012000000000000002</v>
      </c>
      <c r="S146" s="209">
        <v>0</v>
      </c>
      <c r="T146" s="210">
        <f>S146*H146</f>
        <v>0</v>
      </c>
      <c r="AR146" s="211" t="s">
        <v>137</v>
      </c>
      <c r="AT146" s="211" t="s">
        <v>118</v>
      </c>
      <c r="AU146" s="211" t="s">
        <v>82</v>
      </c>
      <c r="AY146" s="16" t="s">
        <v>117</v>
      </c>
      <c r="BE146" s="212">
        <f>IF(N146="základní",J146,0)</f>
        <v>0</v>
      </c>
      <c r="BF146" s="212">
        <f>IF(N146="snížená",J146,0)</f>
        <v>0</v>
      </c>
      <c r="BG146" s="212">
        <f>IF(N146="zákl. přenesená",J146,0)</f>
        <v>0</v>
      </c>
      <c r="BH146" s="212">
        <f>IF(N146="sníž. přenesená",J146,0)</f>
        <v>0</v>
      </c>
      <c r="BI146" s="212">
        <f>IF(N146="nulová",J146,0)</f>
        <v>0</v>
      </c>
      <c r="BJ146" s="16" t="s">
        <v>80</v>
      </c>
      <c r="BK146" s="212">
        <f>ROUND(I146*H146,1)</f>
        <v>0</v>
      </c>
      <c r="BL146" s="16" t="s">
        <v>137</v>
      </c>
      <c r="BM146" s="211" t="s">
        <v>260</v>
      </c>
    </row>
    <row r="147" s="1" customFormat="1">
      <c r="B147" s="37"/>
      <c r="C147" s="38"/>
      <c r="D147" s="213" t="s">
        <v>161</v>
      </c>
      <c r="E147" s="38"/>
      <c r="F147" s="214" t="s">
        <v>261</v>
      </c>
      <c r="G147" s="38"/>
      <c r="H147" s="38"/>
      <c r="I147" s="134"/>
      <c r="J147" s="38"/>
      <c r="K147" s="38"/>
      <c r="L147" s="42"/>
      <c r="M147" s="215"/>
      <c r="N147" s="82"/>
      <c r="O147" s="82"/>
      <c r="P147" s="82"/>
      <c r="Q147" s="82"/>
      <c r="R147" s="82"/>
      <c r="S147" s="82"/>
      <c r="T147" s="83"/>
      <c r="AT147" s="16" t="s">
        <v>161</v>
      </c>
      <c r="AU147" s="16" t="s">
        <v>82</v>
      </c>
    </row>
    <row r="148" s="1" customFormat="1" ht="48" customHeight="1">
      <c r="B148" s="37"/>
      <c r="C148" s="201" t="s">
        <v>262</v>
      </c>
      <c r="D148" s="201" t="s">
        <v>118</v>
      </c>
      <c r="E148" s="202" t="s">
        <v>263</v>
      </c>
      <c r="F148" s="203" t="s">
        <v>264</v>
      </c>
      <c r="G148" s="204" t="s">
        <v>259</v>
      </c>
      <c r="H148" s="205">
        <v>172</v>
      </c>
      <c r="I148" s="206"/>
      <c r="J148" s="205">
        <f>ROUND(I148*H148,1)</f>
        <v>0</v>
      </c>
      <c r="K148" s="203" t="s">
        <v>122</v>
      </c>
      <c r="L148" s="42"/>
      <c r="M148" s="207" t="s">
        <v>19</v>
      </c>
      <c r="N148" s="208" t="s">
        <v>43</v>
      </c>
      <c r="O148" s="82"/>
      <c r="P148" s="209">
        <f>O148*H148</f>
        <v>0</v>
      </c>
      <c r="Q148" s="209">
        <v>6.0000000000000002E-05</v>
      </c>
      <c r="R148" s="209">
        <f>Q148*H148</f>
        <v>0.010320000000000001</v>
      </c>
      <c r="S148" s="209">
        <v>0</v>
      </c>
      <c r="T148" s="210">
        <f>S148*H148</f>
        <v>0</v>
      </c>
      <c r="AR148" s="211" t="s">
        <v>137</v>
      </c>
      <c r="AT148" s="211" t="s">
        <v>118</v>
      </c>
      <c r="AU148" s="211" t="s">
        <v>82</v>
      </c>
      <c r="AY148" s="16" t="s">
        <v>117</v>
      </c>
      <c r="BE148" s="212">
        <f>IF(N148="základní",J148,0)</f>
        <v>0</v>
      </c>
      <c r="BF148" s="212">
        <f>IF(N148="snížená",J148,0)</f>
        <v>0</v>
      </c>
      <c r="BG148" s="212">
        <f>IF(N148="zákl. přenesená",J148,0)</f>
        <v>0</v>
      </c>
      <c r="BH148" s="212">
        <f>IF(N148="sníž. přenesená",J148,0)</f>
        <v>0</v>
      </c>
      <c r="BI148" s="212">
        <f>IF(N148="nulová",J148,0)</f>
        <v>0</v>
      </c>
      <c r="BJ148" s="16" t="s">
        <v>80</v>
      </c>
      <c r="BK148" s="212">
        <f>ROUND(I148*H148,1)</f>
        <v>0</v>
      </c>
      <c r="BL148" s="16" t="s">
        <v>137</v>
      </c>
      <c r="BM148" s="211" t="s">
        <v>265</v>
      </c>
    </row>
    <row r="149" s="1" customFormat="1">
      <c r="B149" s="37"/>
      <c r="C149" s="38"/>
      <c r="D149" s="213" t="s">
        <v>161</v>
      </c>
      <c r="E149" s="38"/>
      <c r="F149" s="214" t="s">
        <v>266</v>
      </c>
      <c r="G149" s="38"/>
      <c r="H149" s="38"/>
      <c r="I149" s="134"/>
      <c r="J149" s="38"/>
      <c r="K149" s="38"/>
      <c r="L149" s="42"/>
      <c r="M149" s="215"/>
      <c r="N149" s="82"/>
      <c r="O149" s="82"/>
      <c r="P149" s="82"/>
      <c r="Q149" s="82"/>
      <c r="R149" s="82"/>
      <c r="S149" s="82"/>
      <c r="T149" s="83"/>
      <c r="AT149" s="16" t="s">
        <v>161</v>
      </c>
      <c r="AU149" s="16" t="s">
        <v>82</v>
      </c>
    </row>
    <row r="150" s="12" customFormat="1">
      <c r="B150" s="228"/>
      <c r="C150" s="229"/>
      <c r="D150" s="213" t="s">
        <v>168</v>
      </c>
      <c r="E150" s="230" t="s">
        <v>19</v>
      </c>
      <c r="F150" s="231" t="s">
        <v>267</v>
      </c>
      <c r="G150" s="229"/>
      <c r="H150" s="232">
        <v>90</v>
      </c>
      <c r="I150" s="233"/>
      <c r="J150" s="229"/>
      <c r="K150" s="229"/>
      <c r="L150" s="234"/>
      <c r="M150" s="235"/>
      <c r="N150" s="236"/>
      <c r="O150" s="236"/>
      <c r="P150" s="236"/>
      <c r="Q150" s="236"/>
      <c r="R150" s="236"/>
      <c r="S150" s="236"/>
      <c r="T150" s="237"/>
      <c r="AT150" s="238" t="s">
        <v>168</v>
      </c>
      <c r="AU150" s="238" t="s">
        <v>82</v>
      </c>
      <c r="AV150" s="12" t="s">
        <v>82</v>
      </c>
      <c r="AW150" s="12" t="s">
        <v>33</v>
      </c>
      <c r="AX150" s="12" t="s">
        <v>72</v>
      </c>
      <c r="AY150" s="238" t="s">
        <v>117</v>
      </c>
    </row>
    <row r="151" s="12" customFormat="1">
      <c r="B151" s="228"/>
      <c r="C151" s="229"/>
      <c r="D151" s="213" t="s">
        <v>168</v>
      </c>
      <c r="E151" s="230" t="s">
        <v>19</v>
      </c>
      <c r="F151" s="231" t="s">
        <v>268</v>
      </c>
      <c r="G151" s="229"/>
      <c r="H151" s="232">
        <v>12</v>
      </c>
      <c r="I151" s="233"/>
      <c r="J151" s="229"/>
      <c r="K151" s="229"/>
      <c r="L151" s="234"/>
      <c r="M151" s="235"/>
      <c r="N151" s="236"/>
      <c r="O151" s="236"/>
      <c r="P151" s="236"/>
      <c r="Q151" s="236"/>
      <c r="R151" s="236"/>
      <c r="S151" s="236"/>
      <c r="T151" s="237"/>
      <c r="AT151" s="238" t="s">
        <v>168</v>
      </c>
      <c r="AU151" s="238" t="s">
        <v>82</v>
      </c>
      <c r="AV151" s="12" t="s">
        <v>82</v>
      </c>
      <c r="AW151" s="12" t="s">
        <v>33</v>
      </c>
      <c r="AX151" s="12" t="s">
        <v>72</v>
      </c>
      <c r="AY151" s="238" t="s">
        <v>117</v>
      </c>
    </row>
    <row r="152" s="12" customFormat="1">
      <c r="B152" s="228"/>
      <c r="C152" s="229"/>
      <c r="D152" s="213" t="s">
        <v>168</v>
      </c>
      <c r="E152" s="230" t="s">
        <v>19</v>
      </c>
      <c r="F152" s="231" t="s">
        <v>269</v>
      </c>
      <c r="G152" s="229"/>
      <c r="H152" s="232">
        <v>70</v>
      </c>
      <c r="I152" s="233"/>
      <c r="J152" s="229"/>
      <c r="K152" s="229"/>
      <c r="L152" s="234"/>
      <c r="M152" s="235"/>
      <c r="N152" s="236"/>
      <c r="O152" s="236"/>
      <c r="P152" s="236"/>
      <c r="Q152" s="236"/>
      <c r="R152" s="236"/>
      <c r="S152" s="236"/>
      <c r="T152" s="237"/>
      <c r="AT152" s="238" t="s">
        <v>168</v>
      </c>
      <c r="AU152" s="238" t="s">
        <v>82</v>
      </c>
      <c r="AV152" s="12" t="s">
        <v>82</v>
      </c>
      <c r="AW152" s="12" t="s">
        <v>33</v>
      </c>
      <c r="AX152" s="12" t="s">
        <v>72</v>
      </c>
      <c r="AY152" s="238" t="s">
        <v>117</v>
      </c>
    </row>
    <row r="153" s="13" customFormat="1">
      <c r="B153" s="239"/>
      <c r="C153" s="240"/>
      <c r="D153" s="213" t="s">
        <v>168</v>
      </c>
      <c r="E153" s="241" t="s">
        <v>19</v>
      </c>
      <c r="F153" s="242" t="s">
        <v>170</v>
      </c>
      <c r="G153" s="240"/>
      <c r="H153" s="243">
        <v>172</v>
      </c>
      <c r="I153" s="244"/>
      <c r="J153" s="240"/>
      <c r="K153" s="240"/>
      <c r="L153" s="245"/>
      <c r="M153" s="246"/>
      <c r="N153" s="247"/>
      <c r="O153" s="247"/>
      <c r="P153" s="247"/>
      <c r="Q153" s="247"/>
      <c r="R153" s="247"/>
      <c r="S153" s="247"/>
      <c r="T153" s="248"/>
      <c r="AT153" s="249" t="s">
        <v>168</v>
      </c>
      <c r="AU153" s="249" t="s">
        <v>82</v>
      </c>
      <c r="AV153" s="13" t="s">
        <v>137</v>
      </c>
      <c r="AW153" s="13" t="s">
        <v>4</v>
      </c>
      <c r="AX153" s="13" t="s">
        <v>80</v>
      </c>
      <c r="AY153" s="249" t="s">
        <v>117</v>
      </c>
    </row>
    <row r="154" s="1" customFormat="1" ht="60" customHeight="1">
      <c r="B154" s="37"/>
      <c r="C154" s="201" t="s">
        <v>270</v>
      </c>
      <c r="D154" s="201" t="s">
        <v>118</v>
      </c>
      <c r="E154" s="202" t="s">
        <v>271</v>
      </c>
      <c r="F154" s="203" t="s">
        <v>272</v>
      </c>
      <c r="G154" s="204" t="s">
        <v>191</v>
      </c>
      <c r="H154" s="205">
        <v>450</v>
      </c>
      <c r="I154" s="206"/>
      <c r="J154" s="205">
        <f>ROUND(I154*H154,1)</f>
        <v>0</v>
      </c>
      <c r="K154" s="203" t="s">
        <v>122</v>
      </c>
      <c r="L154" s="42"/>
      <c r="M154" s="207" t="s">
        <v>19</v>
      </c>
      <c r="N154" s="208" t="s">
        <v>43</v>
      </c>
      <c r="O154" s="82"/>
      <c r="P154" s="209">
        <f>O154*H154</f>
        <v>0</v>
      </c>
      <c r="Q154" s="209">
        <v>0</v>
      </c>
      <c r="R154" s="209">
        <f>Q154*H154</f>
        <v>0</v>
      </c>
      <c r="S154" s="209">
        <v>0.02</v>
      </c>
      <c r="T154" s="210">
        <f>S154*H154</f>
        <v>9</v>
      </c>
      <c r="AR154" s="211" t="s">
        <v>137</v>
      </c>
      <c r="AT154" s="211" t="s">
        <v>118</v>
      </c>
      <c r="AU154" s="211" t="s">
        <v>82</v>
      </c>
      <c r="AY154" s="16" t="s">
        <v>117</v>
      </c>
      <c r="BE154" s="212">
        <f>IF(N154="základní",J154,0)</f>
        <v>0</v>
      </c>
      <c r="BF154" s="212">
        <f>IF(N154="snížená",J154,0)</f>
        <v>0</v>
      </c>
      <c r="BG154" s="212">
        <f>IF(N154="zákl. přenesená",J154,0)</f>
        <v>0</v>
      </c>
      <c r="BH154" s="212">
        <f>IF(N154="sníž. přenesená",J154,0)</f>
        <v>0</v>
      </c>
      <c r="BI154" s="212">
        <f>IF(N154="nulová",J154,0)</f>
        <v>0</v>
      </c>
      <c r="BJ154" s="16" t="s">
        <v>80</v>
      </c>
      <c r="BK154" s="212">
        <f>ROUND(I154*H154,1)</f>
        <v>0</v>
      </c>
      <c r="BL154" s="16" t="s">
        <v>137</v>
      </c>
      <c r="BM154" s="211" t="s">
        <v>273</v>
      </c>
    </row>
    <row r="155" s="1" customFormat="1">
      <c r="B155" s="37"/>
      <c r="C155" s="38"/>
      <c r="D155" s="213" t="s">
        <v>161</v>
      </c>
      <c r="E155" s="38"/>
      <c r="F155" s="214" t="s">
        <v>274</v>
      </c>
      <c r="G155" s="38"/>
      <c r="H155" s="38"/>
      <c r="I155" s="134"/>
      <c r="J155" s="38"/>
      <c r="K155" s="38"/>
      <c r="L155" s="42"/>
      <c r="M155" s="215"/>
      <c r="N155" s="82"/>
      <c r="O155" s="82"/>
      <c r="P155" s="82"/>
      <c r="Q155" s="82"/>
      <c r="R155" s="82"/>
      <c r="S155" s="82"/>
      <c r="T155" s="83"/>
      <c r="AT155" s="16" t="s">
        <v>161</v>
      </c>
      <c r="AU155" s="16" t="s">
        <v>82</v>
      </c>
    </row>
    <row r="156" s="12" customFormat="1">
      <c r="B156" s="228"/>
      <c r="C156" s="229"/>
      <c r="D156" s="213" t="s">
        <v>168</v>
      </c>
      <c r="E156" s="230" t="s">
        <v>19</v>
      </c>
      <c r="F156" s="231" t="s">
        <v>194</v>
      </c>
      <c r="G156" s="229"/>
      <c r="H156" s="232">
        <v>450</v>
      </c>
      <c r="I156" s="233"/>
      <c r="J156" s="229"/>
      <c r="K156" s="229"/>
      <c r="L156" s="234"/>
      <c r="M156" s="235"/>
      <c r="N156" s="236"/>
      <c r="O156" s="236"/>
      <c r="P156" s="236"/>
      <c r="Q156" s="236"/>
      <c r="R156" s="236"/>
      <c r="S156" s="236"/>
      <c r="T156" s="237"/>
      <c r="AT156" s="238" t="s">
        <v>168</v>
      </c>
      <c r="AU156" s="238" t="s">
        <v>82</v>
      </c>
      <c r="AV156" s="12" t="s">
        <v>82</v>
      </c>
      <c r="AW156" s="12" t="s">
        <v>33</v>
      </c>
      <c r="AX156" s="12" t="s">
        <v>72</v>
      </c>
      <c r="AY156" s="238" t="s">
        <v>117</v>
      </c>
    </row>
    <row r="157" s="13" customFormat="1">
      <c r="B157" s="239"/>
      <c r="C157" s="240"/>
      <c r="D157" s="213" t="s">
        <v>168</v>
      </c>
      <c r="E157" s="241" t="s">
        <v>19</v>
      </c>
      <c r="F157" s="242" t="s">
        <v>170</v>
      </c>
      <c r="G157" s="240"/>
      <c r="H157" s="243">
        <v>450</v>
      </c>
      <c r="I157" s="244"/>
      <c r="J157" s="240"/>
      <c r="K157" s="240"/>
      <c r="L157" s="245"/>
      <c r="M157" s="246"/>
      <c r="N157" s="247"/>
      <c r="O157" s="247"/>
      <c r="P157" s="247"/>
      <c r="Q157" s="247"/>
      <c r="R157" s="247"/>
      <c r="S157" s="247"/>
      <c r="T157" s="248"/>
      <c r="AT157" s="249" t="s">
        <v>168</v>
      </c>
      <c r="AU157" s="249" t="s">
        <v>82</v>
      </c>
      <c r="AV157" s="13" t="s">
        <v>137</v>
      </c>
      <c r="AW157" s="13" t="s">
        <v>4</v>
      </c>
      <c r="AX157" s="13" t="s">
        <v>80</v>
      </c>
      <c r="AY157" s="249" t="s">
        <v>117</v>
      </c>
    </row>
    <row r="158" s="1" customFormat="1" ht="60" customHeight="1">
      <c r="B158" s="37"/>
      <c r="C158" s="201" t="s">
        <v>275</v>
      </c>
      <c r="D158" s="201" t="s">
        <v>118</v>
      </c>
      <c r="E158" s="202" t="s">
        <v>276</v>
      </c>
      <c r="F158" s="203" t="s">
        <v>277</v>
      </c>
      <c r="G158" s="204" t="s">
        <v>191</v>
      </c>
      <c r="H158" s="205">
        <v>60</v>
      </c>
      <c r="I158" s="206"/>
      <c r="J158" s="205">
        <f>ROUND(I158*H158,1)</f>
        <v>0</v>
      </c>
      <c r="K158" s="203" t="s">
        <v>122</v>
      </c>
      <c r="L158" s="42"/>
      <c r="M158" s="207" t="s">
        <v>19</v>
      </c>
      <c r="N158" s="208" t="s">
        <v>43</v>
      </c>
      <c r="O158" s="82"/>
      <c r="P158" s="209">
        <f>O158*H158</f>
        <v>0</v>
      </c>
      <c r="Q158" s="209">
        <v>0</v>
      </c>
      <c r="R158" s="209">
        <f>Q158*H158</f>
        <v>0</v>
      </c>
      <c r="S158" s="209">
        <v>0.126</v>
      </c>
      <c r="T158" s="210">
        <f>S158*H158</f>
        <v>7.5600000000000005</v>
      </c>
      <c r="AR158" s="211" t="s">
        <v>137</v>
      </c>
      <c r="AT158" s="211" t="s">
        <v>118</v>
      </c>
      <c r="AU158" s="211" t="s">
        <v>82</v>
      </c>
      <c r="AY158" s="16" t="s">
        <v>117</v>
      </c>
      <c r="BE158" s="212">
        <f>IF(N158="základní",J158,0)</f>
        <v>0</v>
      </c>
      <c r="BF158" s="212">
        <f>IF(N158="snížená",J158,0)</f>
        <v>0</v>
      </c>
      <c r="BG158" s="212">
        <f>IF(N158="zákl. přenesená",J158,0)</f>
        <v>0</v>
      </c>
      <c r="BH158" s="212">
        <f>IF(N158="sníž. přenesená",J158,0)</f>
        <v>0</v>
      </c>
      <c r="BI158" s="212">
        <f>IF(N158="nulová",J158,0)</f>
        <v>0</v>
      </c>
      <c r="BJ158" s="16" t="s">
        <v>80</v>
      </c>
      <c r="BK158" s="212">
        <f>ROUND(I158*H158,1)</f>
        <v>0</v>
      </c>
      <c r="BL158" s="16" t="s">
        <v>137</v>
      </c>
      <c r="BM158" s="211" t="s">
        <v>278</v>
      </c>
    </row>
    <row r="159" s="1" customFormat="1">
      <c r="B159" s="37"/>
      <c r="C159" s="38"/>
      <c r="D159" s="213" t="s">
        <v>161</v>
      </c>
      <c r="E159" s="38"/>
      <c r="F159" s="214" t="s">
        <v>279</v>
      </c>
      <c r="G159" s="38"/>
      <c r="H159" s="38"/>
      <c r="I159" s="134"/>
      <c r="J159" s="38"/>
      <c r="K159" s="38"/>
      <c r="L159" s="42"/>
      <c r="M159" s="215"/>
      <c r="N159" s="82"/>
      <c r="O159" s="82"/>
      <c r="P159" s="82"/>
      <c r="Q159" s="82"/>
      <c r="R159" s="82"/>
      <c r="S159" s="82"/>
      <c r="T159" s="83"/>
      <c r="AT159" s="16" t="s">
        <v>161</v>
      </c>
      <c r="AU159" s="16" t="s">
        <v>82</v>
      </c>
    </row>
    <row r="160" s="10" customFormat="1" ht="22.8" customHeight="1">
      <c r="B160" s="187"/>
      <c r="C160" s="188"/>
      <c r="D160" s="189" t="s">
        <v>71</v>
      </c>
      <c r="E160" s="226" t="s">
        <v>280</v>
      </c>
      <c r="F160" s="226" t="s">
        <v>281</v>
      </c>
      <c r="G160" s="188"/>
      <c r="H160" s="188"/>
      <c r="I160" s="191"/>
      <c r="J160" s="227">
        <f>BK160</f>
        <v>0</v>
      </c>
      <c r="K160" s="188"/>
      <c r="L160" s="193"/>
      <c r="M160" s="194"/>
      <c r="N160" s="195"/>
      <c r="O160" s="195"/>
      <c r="P160" s="196">
        <f>SUM(P161:P162)</f>
        <v>0</v>
      </c>
      <c r="Q160" s="195"/>
      <c r="R160" s="196">
        <f>SUM(R161:R162)</f>
        <v>0</v>
      </c>
      <c r="S160" s="195"/>
      <c r="T160" s="197">
        <f>SUM(T161:T162)</f>
        <v>0</v>
      </c>
      <c r="AR160" s="198" t="s">
        <v>80</v>
      </c>
      <c r="AT160" s="199" t="s">
        <v>71</v>
      </c>
      <c r="AU160" s="199" t="s">
        <v>80</v>
      </c>
      <c r="AY160" s="198" t="s">
        <v>117</v>
      </c>
      <c r="BK160" s="200">
        <f>SUM(BK161:BK162)</f>
        <v>0</v>
      </c>
    </row>
    <row r="161" s="1" customFormat="1" ht="36" customHeight="1">
      <c r="B161" s="37"/>
      <c r="C161" s="201" t="s">
        <v>282</v>
      </c>
      <c r="D161" s="201" t="s">
        <v>118</v>
      </c>
      <c r="E161" s="202" t="s">
        <v>283</v>
      </c>
      <c r="F161" s="203" t="s">
        <v>284</v>
      </c>
      <c r="G161" s="204" t="s">
        <v>175</v>
      </c>
      <c r="H161" s="205">
        <v>91.760000000000005</v>
      </c>
      <c r="I161" s="206"/>
      <c r="J161" s="205">
        <f>ROUND(I161*H161,1)</f>
        <v>0</v>
      </c>
      <c r="K161" s="203" t="s">
        <v>122</v>
      </c>
      <c r="L161" s="42"/>
      <c r="M161" s="207" t="s">
        <v>19</v>
      </c>
      <c r="N161" s="208" t="s">
        <v>43</v>
      </c>
      <c r="O161" s="82"/>
      <c r="P161" s="209">
        <f>O161*H161</f>
        <v>0</v>
      </c>
      <c r="Q161" s="209">
        <v>0</v>
      </c>
      <c r="R161" s="209">
        <f>Q161*H161</f>
        <v>0</v>
      </c>
      <c r="S161" s="209">
        <v>0</v>
      </c>
      <c r="T161" s="210">
        <f>S161*H161</f>
        <v>0</v>
      </c>
      <c r="AR161" s="211" t="s">
        <v>137</v>
      </c>
      <c r="AT161" s="211" t="s">
        <v>118</v>
      </c>
      <c r="AU161" s="211" t="s">
        <v>82</v>
      </c>
      <c r="AY161" s="16" t="s">
        <v>117</v>
      </c>
      <c r="BE161" s="212">
        <f>IF(N161="základní",J161,0)</f>
        <v>0</v>
      </c>
      <c r="BF161" s="212">
        <f>IF(N161="snížená",J161,0)</f>
        <v>0</v>
      </c>
      <c r="BG161" s="212">
        <f>IF(N161="zákl. přenesená",J161,0)</f>
        <v>0</v>
      </c>
      <c r="BH161" s="212">
        <f>IF(N161="sníž. přenesená",J161,0)</f>
        <v>0</v>
      </c>
      <c r="BI161" s="212">
        <f>IF(N161="nulová",J161,0)</f>
        <v>0</v>
      </c>
      <c r="BJ161" s="16" t="s">
        <v>80</v>
      </c>
      <c r="BK161" s="212">
        <f>ROUND(I161*H161,1)</f>
        <v>0</v>
      </c>
      <c r="BL161" s="16" t="s">
        <v>137</v>
      </c>
      <c r="BM161" s="211" t="s">
        <v>285</v>
      </c>
    </row>
    <row r="162" s="1" customFormat="1">
      <c r="B162" s="37"/>
      <c r="C162" s="38"/>
      <c r="D162" s="213" t="s">
        <v>161</v>
      </c>
      <c r="E162" s="38"/>
      <c r="F162" s="214" t="s">
        <v>286</v>
      </c>
      <c r="G162" s="38"/>
      <c r="H162" s="38"/>
      <c r="I162" s="134"/>
      <c r="J162" s="38"/>
      <c r="K162" s="38"/>
      <c r="L162" s="42"/>
      <c r="M162" s="215"/>
      <c r="N162" s="82"/>
      <c r="O162" s="82"/>
      <c r="P162" s="82"/>
      <c r="Q162" s="82"/>
      <c r="R162" s="82"/>
      <c r="S162" s="82"/>
      <c r="T162" s="83"/>
      <c r="AT162" s="16" t="s">
        <v>161</v>
      </c>
      <c r="AU162" s="16" t="s">
        <v>82</v>
      </c>
    </row>
    <row r="163" s="10" customFormat="1" ht="22.8" customHeight="1">
      <c r="B163" s="187"/>
      <c r="C163" s="188"/>
      <c r="D163" s="189" t="s">
        <v>71</v>
      </c>
      <c r="E163" s="226" t="s">
        <v>171</v>
      </c>
      <c r="F163" s="226" t="s">
        <v>172</v>
      </c>
      <c r="G163" s="188"/>
      <c r="H163" s="188"/>
      <c r="I163" s="191"/>
      <c r="J163" s="227">
        <f>BK163</f>
        <v>0</v>
      </c>
      <c r="K163" s="188"/>
      <c r="L163" s="193"/>
      <c r="M163" s="194"/>
      <c r="N163" s="195"/>
      <c r="O163" s="195"/>
      <c r="P163" s="196">
        <f>SUM(P164:P176)</f>
        <v>0</v>
      </c>
      <c r="Q163" s="195"/>
      <c r="R163" s="196">
        <f>SUM(R164:R176)</f>
        <v>0</v>
      </c>
      <c r="S163" s="195"/>
      <c r="T163" s="197">
        <f>SUM(T164:T176)</f>
        <v>0</v>
      </c>
      <c r="AR163" s="198" t="s">
        <v>80</v>
      </c>
      <c r="AT163" s="199" t="s">
        <v>71</v>
      </c>
      <c r="AU163" s="199" t="s">
        <v>80</v>
      </c>
      <c r="AY163" s="198" t="s">
        <v>117</v>
      </c>
      <c r="BK163" s="200">
        <f>SUM(BK164:BK176)</f>
        <v>0</v>
      </c>
    </row>
    <row r="164" s="1" customFormat="1" ht="36" customHeight="1">
      <c r="B164" s="37"/>
      <c r="C164" s="201" t="s">
        <v>287</v>
      </c>
      <c r="D164" s="201" t="s">
        <v>118</v>
      </c>
      <c r="E164" s="202" t="s">
        <v>288</v>
      </c>
      <c r="F164" s="203" t="s">
        <v>289</v>
      </c>
      <c r="G164" s="204" t="s">
        <v>175</v>
      </c>
      <c r="H164" s="205">
        <v>140.84999999999999</v>
      </c>
      <c r="I164" s="206"/>
      <c r="J164" s="205">
        <f>ROUND(I164*H164,1)</f>
        <v>0</v>
      </c>
      <c r="K164" s="203" t="s">
        <v>122</v>
      </c>
      <c r="L164" s="42"/>
      <c r="M164" s="207" t="s">
        <v>19</v>
      </c>
      <c r="N164" s="208" t="s">
        <v>43</v>
      </c>
      <c r="O164" s="82"/>
      <c r="P164" s="209">
        <f>O164*H164</f>
        <v>0</v>
      </c>
      <c r="Q164" s="209">
        <v>0</v>
      </c>
      <c r="R164" s="209">
        <f>Q164*H164</f>
        <v>0</v>
      </c>
      <c r="S164" s="209">
        <v>0</v>
      </c>
      <c r="T164" s="210">
        <f>S164*H164</f>
        <v>0</v>
      </c>
      <c r="AR164" s="211" t="s">
        <v>137</v>
      </c>
      <c r="AT164" s="211" t="s">
        <v>118</v>
      </c>
      <c r="AU164" s="211" t="s">
        <v>82</v>
      </c>
      <c r="AY164" s="16" t="s">
        <v>117</v>
      </c>
      <c r="BE164" s="212">
        <f>IF(N164="základní",J164,0)</f>
        <v>0</v>
      </c>
      <c r="BF164" s="212">
        <f>IF(N164="snížená",J164,0)</f>
        <v>0</v>
      </c>
      <c r="BG164" s="212">
        <f>IF(N164="zákl. přenesená",J164,0)</f>
        <v>0</v>
      </c>
      <c r="BH164" s="212">
        <f>IF(N164="sníž. přenesená",J164,0)</f>
        <v>0</v>
      </c>
      <c r="BI164" s="212">
        <f>IF(N164="nulová",J164,0)</f>
        <v>0</v>
      </c>
      <c r="BJ164" s="16" t="s">
        <v>80</v>
      </c>
      <c r="BK164" s="212">
        <f>ROUND(I164*H164,1)</f>
        <v>0</v>
      </c>
      <c r="BL164" s="16" t="s">
        <v>137</v>
      </c>
      <c r="BM164" s="211" t="s">
        <v>290</v>
      </c>
    </row>
    <row r="165" s="1" customFormat="1">
      <c r="B165" s="37"/>
      <c r="C165" s="38"/>
      <c r="D165" s="213" t="s">
        <v>161</v>
      </c>
      <c r="E165" s="38"/>
      <c r="F165" s="214" t="s">
        <v>291</v>
      </c>
      <c r="G165" s="38"/>
      <c r="H165" s="38"/>
      <c r="I165" s="134"/>
      <c r="J165" s="38"/>
      <c r="K165" s="38"/>
      <c r="L165" s="42"/>
      <c r="M165" s="215"/>
      <c r="N165" s="82"/>
      <c r="O165" s="82"/>
      <c r="P165" s="82"/>
      <c r="Q165" s="82"/>
      <c r="R165" s="82"/>
      <c r="S165" s="82"/>
      <c r="T165" s="83"/>
      <c r="AT165" s="16" t="s">
        <v>161</v>
      </c>
      <c r="AU165" s="16" t="s">
        <v>82</v>
      </c>
    </row>
    <row r="166" s="12" customFormat="1">
      <c r="B166" s="228"/>
      <c r="C166" s="229"/>
      <c r="D166" s="213" t="s">
        <v>168</v>
      </c>
      <c r="E166" s="230" t="s">
        <v>19</v>
      </c>
      <c r="F166" s="231" t="s">
        <v>292</v>
      </c>
      <c r="G166" s="229"/>
      <c r="H166" s="232">
        <v>232.56</v>
      </c>
      <c r="I166" s="233"/>
      <c r="J166" s="229"/>
      <c r="K166" s="229"/>
      <c r="L166" s="234"/>
      <c r="M166" s="235"/>
      <c r="N166" s="236"/>
      <c r="O166" s="236"/>
      <c r="P166" s="236"/>
      <c r="Q166" s="236"/>
      <c r="R166" s="236"/>
      <c r="S166" s="236"/>
      <c r="T166" s="237"/>
      <c r="AT166" s="238" t="s">
        <v>168</v>
      </c>
      <c r="AU166" s="238" t="s">
        <v>82</v>
      </c>
      <c r="AV166" s="12" t="s">
        <v>82</v>
      </c>
      <c r="AW166" s="12" t="s">
        <v>33</v>
      </c>
      <c r="AX166" s="12" t="s">
        <v>72</v>
      </c>
      <c r="AY166" s="238" t="s">
        <v>117</v>
      </c>
    </row>
    <row r="167" s="12" customFormat="1">
      <c r="B167" s="228"/>
      <c r="C167" s="229"/>
      <c r="D167" s="213" t="s">
        <v>168</v>
      </c>
      <c r="E167" s="230" t="s">
        <v>19</v>
      </c>
      <c r="F167" s="231" t="s">
        <v>293</v>
      </c>
      <c r="G167" s="229"/>
      <c r="H167" s="232">
        <v>-78.75</v>
      </c>
      <c r="I167" s="233"/>
      <c r="J167" s="229"/>
      <c r="K167" s="229"/>
      <c r="L167" s="234"/>
      <c r="M167" s="235"/>
      <c r="N167" s="236"/>
      <c r="O167" s="236"/>
      <c r="P167" s="236"/>
      <c r="Q167" s="236"/>
      <c r="R167" s="236"/>
      <c r="S167" s="236"/>
      <c r="T167" s="237"/>
      <c r="AT167" s="238" t="s">
        <v>168</v>
      </c>
      <c r="AU167" s="238" t="s">
        <v>82</v>
      </c>
      <c r="AV167" s="12" t="s">
        <v>82</v>
      </c>
      <c r="AW167" s="12" t="s">
        <v>33</v>
      </c>
      <c r="AX167" s="12" t="s">
        <v>72</v>
      </c>
      <c r="AY167" s="238" t="s">
        <v>117</v>
      </c>
    </row>
    <row r="168" s="12" customFormat="1">
      <c r="B168" s="228"/>
      <c r="C168" s="229"/>
      <c r="D168" s="213" t="s">
        <v>168</v>
      </c>
      <c r="E168" s="230" t="s">
        <v>19</v>
      </c>
      <c r="F168" s="231" t="s">
        <v>294</v>
      </c>
      <c r="G168" s="229"/>
      <c r="H168" s="232">
        <v>-12.960000000000001</v>
      </c>
      <c r="I168" s="233"/>
      <c r="J168" s="229"/>
      <c r="K168" s="229"/>
      <c r="L168" s="234"/>
      <c r="M168" s="235"/>
      <c r="N168" s="236"/>
      <c r="O168" s="236"/>
      <c r="P168" s="236"/>
      <c r="Q168" s="236"/>
      <c r="R168" s="236"/>
      <c r="S168" s="236"/>
      <c r="T168" s="237"/>
      <c r="AT168" s="238" t="s">
        <v>168</v>
      </c>
      <c r="AU168" s="238" t="s">
        <v>82</v>
      </c>
      <c r="AV168" s="12" t="s">
        <v>82</v>
      </c>
      <c r="AW168" s="12" t="s">
        <v>33</v>
      </c>
      <c r="AX168" s="12" t="s">
        <v>72</v>
      </c>
      <c r="AY168" s="238" t="s">
        <v>117</v>
      </c>
    </row>
    <row r="169" s="13" customFormat="1">
      <c r="B169" s="239"/>
      <c r="C169" s="240"/>
      <c r="D169" s="213" t="s">
        <v>168</v>
      </c>
      <c r="E169" s="241" t="s">
        <v>19</v>
      </c>
      <c r="F169" s="242" t="s">
        <v>170</v>
      </c>
      <c r="G169" s="240"/>
      <c r="H169" s="243">
        <v>140.84999999999999</v>
      </c>
      <c r="I169" s="244"/>
      <c r="J169" s="240"/>
      <c r="K169" s="240"/>
      <c r="L169" s="245"/>
      <c r="M169" s="246"/>
      <c r="N169" s="247"/>
      <c r="O169" s="247"/>
      <c r="P169" s="247"/>
      <c r="Q169" s="247"/>
      <c r="R169" s="247"/>
      <c r="S169" s="247"/>
      <c r="T169" s="248"/>
      <c r="AT169" s="249" t="s">
        <v>168</v>
      </c>
      <c r="AU169" s="249" t="s">
        <v>82</v>
      </c>
      <c r="AV169" s="13" t="s">
        <v>137</v>
      </c>
      <c r="AW169" s="13" t="s">
        <v>4</v>
      </c>
      <c r="AX169" s="13" t="s">
        <v>80</v>
      </c>
      <c r="AY169" s="249" t="s">
        <v>117</v>
      </c>
    </row>
    <row r="170" s="1" customFormat="1" ht="36" customHeight="1">
      <c r="B170" s="37"/>
      <c r="C170" s="201" t="s">
        <v>7</v>
      </c>
      <c r="D170" s="201" t="s">
        <v>118</v>
      </c>
      <c r="E170" s="202" t="s">
        <v>295</v>
      </c>
      <c r="F170" s="203" t="s">
        <v>296</v>
      </c>
      <c r="G170" s="204" t="s">
        <v>175</v>
      </c>
      <c r="H170" s="205">
        <v>422.55000000000001</v>
      </c>
      <c r="I170" s="206"/>
      <c r="J170" s="205">
        <f>ROUND(I170*H170,1)</f>
        <v>0</v>
      </c>
      <c r="K170" s="203" t="s">
        <v>122</v>
      </c>
      <c r="L170" s="42"/>
      <c r="M170" s="207" t="s">
        <v>19</v>
      </c>
      <c r="N170" s="208" t="s">
        <v>43</v>
      </c>
      <c r="O170" s="82"/>
      <c r="P170" s="209">
        <f>O170*H170</f>
        <v>0</v>
      </c>
      <c r="Q170" s="209">
        <v>0</v>
      </c>
      <c r="R170" s="209">
        <f>Q170*H170</f>
        <v>0</v>
      </c>
      <c r="S170" s="209">
        <v>0</v>
      </c>
      <c r="T170" s="210">
        <f>S170*H170</f>
        <v>0</v>
      </c>
      <c r="AR170" s="211" t="s">
        <v>137</v>
      </c>
      <c r="AT170" s="211" t="s">
        <v>118</v>
      </c>
      <c r="AU170" s="211" t="s">
        <v>82</v>
      </c>
      <c r="AY170" s="16" t="s">
        <v>117</v>
      </c>
      <c r="BE170" s="212">
        <f>IF(N170="základní",J170,0)</f>
        <v>0</v>
      </c>
      <c r="BF170" s="212">
        <f>IF(N170="snížená",J170,0)</f>
        <v>0</v>
      </c>
      <c r="BG170" s="212">
        <f>IF(N170="zákl. přenesená",J170,0)</f>
        <v>0</v>
      </c>
      <c r="BH170" s="212">
        <f>IF(N170="sníž. přenesená",J170,0)</f>
        <v>0</v>
      </c>
      <c r="BI170" s="212">
        <f>IF(N170="nulová",J170,0)</f>
        <v>0</v>
      </c>
      <c r="BJ170" s="16" t="s">
        <v>80</v>
      </c>
      <c r="BK170" s="212">
        <f>ROUND(I170*H170,1)</f>
        <v>0</v>
      </c>
      <c r="BL170" s="16" t="s">
        <v>137</v>
      </c>
      <c r="BM170" s="211" t="s">
        <v>297</v>
      </c>
    </row>
    <row r="171" s="1" customFormat="1">
      <c r="B171" s="37"/>
      <c r="C171" s="38"/>
      <c r="D171" s="213" t="s">
        <v>161</v>
      </c>
      <c r="E171" s="38"/>
      <c r="F171" s="214" t="s">
        <v>291</v>
      </c>
      <c r="G171" s="38"/>
      <c r="H171" s="38"/>
      <c r="I171" s="134"/>
      <c r="J171" s="38"/>
      <c r="K171" s="38"/>
      <c r="L171" s="42"/>
      <c r="M171" s="215"/>
      <c r="N171" s="82"/>
      <c r="O171" s="82"/>
      <c r="P171" s="82"/>
      <c r="Q171" s="82"/>
      <c r="R171" s="82"/>
      <c r="S171" s="82"/>
      <c r="T171" s="83"/>
      <c r="AT171" s="16" t="s">
        <v>161</v>
      </c>
      <c r="AU171" s="16" t="s">
        <v>82</v>
      </c>
    </row>
    <row r="172" s="12" customFormat="1">
      <c r="B172" s="228"/>
      <c r="C172" s="229"/>
      <c r="D172" s="213" t="s">
        <v>168</v>
      </c>
      <c r="E172" s="230" t="s">
        <v>19</v>
      </c>
      <c r="F172" s="231" t="s">
        <v>298</v>
      </c>
      <c r="G172" s="229"/>
      <c r="H172" s="232">
        <v>422.55000000000001</v>
      </c>
      <c r="I172" s="233"/>
      <c r="J172" s="229"/>
      <c r="K172" s="229"/>
      <c r="L172" s="234"/>
      <c r="M172" s="235"/>
      <c r="N172" s="236"/>
      <c r="O172" s="236"/>
      <c r="P172" s="236"/>
      <c r="Q172" s="236"/>
      <c r="R172" s="236"/>
      <c r="S172" s="236"/>
      <c r="T172" s="237"/>
      <c r="AT172" s="238" t="s">
        <v>168</v>
      </c>
      <c r="AU172" s="238" t="s">
        <v>82</v>
      </c>
      <c r="AV172" s="12" t="s">
        <v>82</v>
      </c>
      <c r="AW172" s="12" t="s">
        <v>33</v>
      </c>
      <c r="AX172" s="12" t="s">
        <v>72</v>
      </c>
      <c r="AY172" s="238" t="s">
        <v>117</v>
      </c>
    </row>
    <row r="173" s="13" customFormat="1">
      <c r="B173" s="239"/>
      <c r="C173" s="240"/>
      <c r="D173" s="213" t="s">
        <v>168</v>
      </c>
      <c r="E173" s="241" t="s">
        <v>19</v>
      </c>
      <c r="F173" s="242" t="s">
        <v>170</v>
      </c>
      <c r="G173" s="240"/>
      <c r="H173" s="243">
        <v>422.55000000000001</v>
      </c>
      <c r="I173" s="244"/>
      <c r="J173" s="240"/>
      <c r="K173" s="240"/>
      <c r="L173" s="245"/>
      <c r="M173" s="246"/>
      <c r="N173" s="247"/>
      <c r="O173" s="247"/>
      <c r="P173" s="247"/>
      <c r="Q173" s="247"/>
      <c r="R173" s="247"/>
      <c r="S173" s="247"/>
      <c r="T173" s="248"/>
      <c r="AT173" s="249" t="s">
        <v>168</v>
      </c>
      <c r="AU173" s="249" t="s">
        <v>82</v>
      </c>
      <c r="AV173" s="13" t="s">
        <v>137</v>
      </c>
      <c r="AW173" s="13" t="s">
        <v>4</v>
      </c>
      <c r="AX173" s="13" t="s">
        <v>80</v>
      </c>
      <c r="AY173" s="249" t="s">
        <v>117</v>
      </c>
    </row>
    <row r="174" s="1" customFormat="1" ht="36" customHeight="1">
      <c r="B174" s="37"/>
      <c r="C174" s="201" t="s">
        <v>299</v>
      </c>
      <c r="D174" s="201" t="s">
        <v>118</v>
      </c>
      <c r="E174" s="202" t="s">
        <v>300</v>
      </c>
      <c r="F174" s="203" t="s">
        <v>301</v>
      </c>
      <c r="G174" s="204" t="s">
        <v>175</v>
      </c>
      <c r="H174" s="205">
        <v>16.559999999999999</v>
      </c>
      <c r="I174" s="206"/>
      <c r="J174" s="205">
        <f>ROUND(I174*H174,1)</f>
        <v>0</v>
      </c>
      <c r="K174" s="203" t="s">
        <v>122</v>
      </c>
      <c r="L174" s="42"/>
      <c r="M174" s="207" t="s">
        <v>19</v>
      </c>
      <c r="N174" s="208" t="s">
        <v>43</v>
      </c>
      <c r="O174" s="82"/>
      <c r="P174" s="209">
        <f>O174*H174</f>
        <v>0</v>
      </c>
      <c r="Q174" s="209">
        <v>0</v>
      </c>
      <c r="R174" s="209">
        <f>Q174*H174</f>
        <v>0</v>
      </c>
      <c r="S174" s="209">
        <v>0</v>
      </c>
      <c r="T174" s="210">
        <f>S174*H174</f>
        <v>0</v>
      </c>
      <c r="AR174" s="211" t="s">
        <v>137</v>
      </c>
      <c r="AT174" s="211" t="s">
        <v>118</v>
      </c>
      <c r="AU174" s="211" t="s">
        <v>82</v>
      </c>
      <c r="AY174" s="16" t="s">
        <v>117</v>
      </c>
      <c r="BE174" s="212">
        <f>IF(N174="základní",J174,0)</f>
        <v>0</v>
      </c>
      <c r="BF174" s="212">
        <f>IF(N174="snížená",J174,0)</f>
        <v>0</v>
      </c>
      <c r="BG174" s="212">
        <f>IF(N174="zákl. přenesená",J174,0)</f>
        <v>0</v>
      </c>
      <c r="BH174" s="212">
        <f>IF(N174="sníž. přenesená",J174,0)</f>
        <v>0</v>
      </c>
      <c r="BI174" s="212">
        <f>IF(N174="nulová",J174,0)</f>
        <v>0</v>
      </c>
      <c r="BJ174" s="16" t="s">
        <v>80</v>
      </c>
      <c r="BK174" s="212">
        <f>ROUND(I174*H174,1)</f>
        <v>0</v>
      </c>
      <c r="BL174" s="16" t="s">
        <v>137</v>
      </c>
      <c r="BM174" s="211" t="s">
        <v>302</v>
      </c>
    </row>
    <row r="175" s="12" customFormat="1">
      <c r="B175" s="228"/>
      <c r="C175" s="229"/>
      <c r="D175" s="213" t="s">
        <v>168</v>
      </c>
      <c r="E175" s="230" t="s">
        <v>19</v>
      </c>
      <c r="F175" s="231" t="s">
        <v>303</v>
      </c>
      <c r="G175" s="229"/>
      <c r="H175" s="232">
        <v>16.559999999999999</v>
      </c>
      <c r="I175" s="233"/>
      <c r="J175" s="229"/>
      <c r="K175" s="229"/>
      <c r="L175" s="234"/>
      <c r="M175" s="235"/>
      <c r="N175" s="236"/>
      <c r="O175" s="236"/>
      <c r="P175" s="236"/>
      <c r="Q175" s="236"/>
      <c r="R175" s="236"/>
      <c r="S175" s="236"/>
      <c r="T175" s="237"/>
      <c r="AT175" s="238" t="s">
        <v>168</v>
      </c>
      <c r="AU175" s="238" t="s">
        <v>82</v>
      </c>
      <c r="AV175" s="12" t="s">
        <v>82</v>
      </c>
      <c r="AW175" s="12" t="s">
        <v>33</v>
      </c>
      <c r="AX175" s="12" t="s">
        <v>72</v>
      </c>
      <c r="AY175" s="238" t="s">
        <v>117</v>
      </c>
    </row>
    <row r="176" s="13" customFormat="1">
      <c r="B176" s="239"/>
      <c r="C176" s="240"/>
      <c r="D176" s="213" t="s">
        <v>168</v>
      </c>
      <c r="E176" s="241" t="s">
        <v>19</v>
      </c>
      <c r="F176" s="242" t="s">
        <v>170</v>
      </c>
      <c r="G176" s="240"/>
      <c r="H176" s="243">
        <v>16.559999999999999</v>
      </c>
      <c r="I176" s="244"/>
      <c r="J176" s="240"/>
      <c r="K176" s="240"/>
      <c r="L176" s="245"/>
      <c r="M176" s="269"/>
      <c r="N176" s="270"/>
      <c r="O176" s="270"/>
      <c r="P176" s="270"/>
      <c r="Q176" s="270"/>
      <c r="R176" s="270"/>
      <c r="S176" s="270"/>
      <c r="T176" s="271"/>
      <c r="AT176" s="249" t="s">
        <v>168</v>
      </c>
      <c r="AU176" s="249" t="s">
        <v>82</v>
      </c>
      <c r="AV176" s="13" t="s">
        <v>137</v>
      </c>
      <c r="AW176" s="13" t="s">
        <v>4</v>
      </c>
      <c r="AX176" s="13" t="s">
        <v>80</v>
      </c>
      <c r="AY176" s="249" t="s">
        <v>117</v>
      </c>
    </row>
    <row r="177" s="1" customFormat="1" ht="6.96" customHeight="1">
      <c r="B177" s="57"/>
      <c r="C177" s="58"/>
      <c r="D177" s="58"/>
      <c r="E177" s="58"/>
      <c r="F177" s="58"/>
      <c r="G177" s="58"/>
      <c r="H177" s="58"/>
      <c r="I177" s="160"/>
      <c r="J177" s="58"/>
      <c r="K177" s="58"/>
      <c r="L177" s="42"/>
    </row>
  </sheetData>
  <sheetProtection sheet="1" autoFilter="0" formatColumns="0" formatRows="0" objects="1" scenarios="1" spinCount="100000" saltValue="sZnoc/2qS5JVy2LAqG/0anvU1XEEKgaQb6JHEbAYBC10/fez4Cx2dvIRWlyRLHxlCR1AD/28hRpl8AEoqgWVLA==" hashValue="A5pEm2KD8Uu5ID2FfG7URuKk40YccSOyfrMO3sTtVkmf1BmHuTz4G3IELRsABe6xUx6B8X1ZgsSH3hyjhxZVwg==" algorithmName="SHA-512" password="CC35"/>
  <autoFilter ref="C84:K176"/>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6"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91</v>
      </c>
    </row>
    <row r="3" ht="6.96" customHeight="1">
      <c r="B3" s="127"/>
      <c r="C3" s="128"/>
      <c r="D3" s="128"/>
      <c r="E3" s="128"/>
      <c r="F3" s="128"/>
      <c r="G3" s="128"/>
      <c r="H3" s="128"/>
      <c r="I3" s="129"/>
      <c r="J3" s="128"/>
      <c r="K3" s="128"/>
      <c r="L3" s="19"/>
      <c r="AT3" s="16" t="s">
        <v>82</v>
      </c>
    </row>
    <row r="4" ht="24.96" customHeight="1">
      <c r="B4" s="19"/>
      <c r="D4" s="130" t="s">
        <v>92</v>
      </c>
      <c r="L4" s="19"/>
      <c r="M4" s="131" t="s">
        <v>10</v>
      </c>
      <c r="AT4" s="16" t="s">
        <v>4</v>
      </c>
    </row>
    <row r="5" ht="6.96" customHeight="1">
      <c r="B5" s="19"/>
      <c r="L5" s="19"/>
    </row>
    <row r="6" ht="12" customHeight="1">
      <c r="B6" s="19"/>
      <c r="D6" s="132" t="s">
        <v>16</v>
      </c>
      <c r="L6" s="19"/>
    </row>
    <row r="7" ht="16.5" customHeight="1">
      <c r="B7" s="19"/>
      <c r="E7" s="133" t="str">
        <f>'Rekapitulace stavby'!K6</f>
        <v>II/199 SVAH SVĚTCE</v>
      </c>
      <c r="F7" s="132"/>
      <c r="G7" s="132"/>
      <c r="H7" s="132"/>
      <c r="L7" s="19"/>
    </row>
    <row r="8" s="1" customFormat="1" ht="12" customHeight="1">
      <c r="B8" s="42"/>
      <c r="D8" s="132" t="s">
        <v>93</v>
      </c>
      <c r="I8" s="134"/>
      <c r="L8" s="42"/>
    </row>
    <row r="9" s="1" customFormat="1" ht="36.96" customHeight="1">
      <c r="B9" s="42"/>
      <c r="E9" s="135" t="s">
        <v>304</v>
      </c>
      <c r="F9" s="1"/>
      <c r="G9" s="1"/>
      <c r="H9" s="1"/>
      <c r="I9" s="134"/>
      <c r="L9" s="42"/>
    </row>
    <row r="10" s="1" customFormat="1">
      <c r="B10" s="42"/>
      <c r="I10" s="134"/>
      <c r="L10" s="42"/>
    </row>
    <row r="11" s="1" customFormat="1" ht="12" customHeight="1">
      <c r="B11" s="42"/>
      <c r="D11" s="132" t="s">
        <v>18</v>
      </c>
      <c r="F11" s="136" t="s">
        <v>19</v>
      </c>
      <c r="I11" s="137" t="s">
        <v>20</v>
      </c>
      <c r="J11" s="136" t="s">
        <v>19</v>
      </c>
      <c r="L11" s="42"/>
    </row>
    <row r="12" s="1" customFormat="1" ht="12" customHeight="1">
      <c r="B12" s="42"/>
      <c r="D12" s="132" t="s">
        <v>21</v>
      </c>
      <c r="F12" s="136" t="s">
        <v>22</v>
      </c>
      <c r="I12" s="137" t="s">
        <v>23</v>
      </c>
      <c r="J12" s="138" t="str">
        <f>'Rekapitulace stavby'!AN8</f>
        <v>18.5.2020</v>
      </c>
      <c r="L12" s="42"/>
    </row>
    <row r="13" s="1" customFormat="1" ht="10.8" customHeight="1">
      <c r="B13" s="42"/>
      <c r="I13" s="134"/>
      <c r="L13" s="42"/>
    </row>
    <row r="14" s="1" customFormat="1" ht="12" customHeight="1">
      <c r="B14" s="42"/>
      <c r="D14" s="132" t="s">
        <v>25</v>
      </c>
      <c r="I14" s="137" t="s">
        <v>26</v>
      </c>
      <c r="J14" s="136" t="s">
        <v>19</v>
      </c>
      <c r="L14" s="42"/>
    </row>
    <row r="15" s="1" customFormat="1" ht="18" customHeight="1">
      <c r="B15" s="42"/>
      <c r="E15" s="136" t="s">
        <v>27</v>
      </c>
      <c r="I15" s="137" t="s">
        <v>28</v>
      </c>
      <c r="J15" s="136" t="s">
        <v>19</v>
      </c>
      <c r="L15" s="42"/>
    </row>
    <row r="16" s="1" customFormat="1" ht="6.96" customHeight="1">
      <c r="B16" s="42"/>
      <c r="I16" s="134"/>
      <c r="L16" s="42"/>
    </row>
    <row r="17" s="1" customFormat="1" ht="12" customHeight="1">
      <c r="B17" s="42"/>
      <c r="D17" s="132" t="s">
        <v>29</v>
      </c>
      <c r="I17" s="137" t="s">
        <v>26</v>
      </c>
      <c r="J17" s="32" t="str">
        <f>'Rekapitulace stavby'!AN13</f>
        <v>Vyplň údaj</v>
      </c>
      <c r="L17" s="42"/>
    </row>
    <row r="18" s="1" customFormat="1" ht="18" customHeight="1">
      <c r="B18" s="42"/>
      <c r="E18" s="32" t="str">
        <f>'Rekapitulace stavby'!E14</f>
        <v>Vyplň údaj</v>
      </c>
      <c r="F18" s="136"/>
      <c r="G18" s="136"/>
      <c r="H18" s="136"/>
      <c r="I18" s="137" t="s">
        <v>28</v>
      </c>
      <c r="J18" s="32" t="str">
        <f>'Rekapitulace stavby'!AN14</f>
        <v>Vyplň údaj</v>
      </c>
      <c r="L18" s="42"/>
    </row>
    <row r="19" s="1" customFormat="1" ht="6.96" customHeight="1">
      <c r="B19" s="42"/>
      <c r="I19" s="134"/>
      <c r="L19" s="42"/>
    </row>
    <row r="20" s="1" customFormat="1" ht="12" customHeight="1">
      <c r="B20" s="42"/>
      <c r="D20" s="132" t="s">
        <v>31</v>
      </c>
      <c r="I20" s="137" t="s">
        <v>26</v>
      </c>
      <c r="J20" s="136" t="s">
        <v>19</v>
      </c>
      <c r="L20" s="42"/>
    </row>
    <row r="21" s="1" customFormat="1" ht="18" customHeight="1">
      <c r="B21" s="42"/>
      <c r="E21" s="136" t="s">
        <v>95</v>
      </c>
      <c r="I21" s="137" t="s">
        <v>28</v>
      </c>
      <c r="J21" s="136" t="s">
        <v>19</v>
      </c>
      <c r="L21" s="42"/>
    </row>
    <row r="22" s="1" customFormat="1" ht="6.96" customHeight="1">
      <c r="B22" s="42"/>
      <c r="I22" s="134"/>
      <c r="L22" s="42"/>
    </row>
    <row r="23" s="1" customFormat="1" ht="12" customHeight="1">
      <c r="B23" s="42"/>
      <c r="D23" s="132" t="s">
        <v>34</v>
      </c>
      <c r="I23" s="137" t="s">
        <v>26</v>
      </c>
      <c r="J23" s="136" t="s">
        <v>19</v>
      </c>
      <c r="L23" s="42"/>
    </row>
    <row r="24" s="1" customFormat="1" ht="18" customHeight="1">
      <c r="B24" s="42"/>
      <c r="E24" s="136" t="s">
        <v>35</v>
      </c>
      <c r="I24" s="137" t="s">
        <v>28</v>
      </c>
      <c r="J24" s="136" t="s">
        <v>19</v>
      </c>
      <c r="L24" s="42"/>
    </row>
    <row r="25" s="1" customFormat="1" ht="6.96" customHeight="1">
      <c r="B25" s="42"/>
      <c r="I25" s="134"/>
      <c r="L25" s="42"/>
    </row>
    <row r="26" s="1" customFormat="1" ht="12" customHeight="1">
      <c r="B26" s="42"/>
      <c r="D26" s="132" t="s">
        <v>36</v>
      </c>
      <c r="I26" s="134"/>
      <c r="L26" s="42"/>
    </row>
    <row r="27" s="7" customFormat="1" ht="16.5" customHeight="1">
      <c r="B27" s="139"/>
      <c r="E27" s="140" t="s">
        <v>19</v>
      </c>
      <c r="F27" s="140"/>
      <c r="G27" s="140"/>
      <c r="H27" s="140"/>
      <c r="I27" s="141"/>
      <c r="L27" s="139"/>
    </row>
    <row r="28" s="1" customFormat="1" ht="6.96" customHeight="1">
      <c r="B28" s="42"/>
      <c r="I28" s="134"/>
      <c r="L28" s="42"/>
    </row>
    <row r="29" s="1" customFormat="1" ht="6.96" customHeight="1">
      <c r="B29" s="42"/>
      <c r="D29" s="74"/>
      <c r="E29" s="74"/>
      <c r="F29" s="74"/>
      <c r="G29" s="74"/>
      <c r="H29" s="74"/>
      <c r="I29" s="142"/>
      <c r="J29" s="74"/>
      <c r="K29" s="74"/>
      <c r="L29" s="42"/>
    </row>
    <row r="30" s="1" customFormat="1" ht="25.44" customHeight="1">
      <c r="B30" s="42"/>
      <c r="D30" s="143" t="s">
        <v>38</v>
      </c>
      <c r="I30" s="134"/>
      <c r="J30" s="144">
        <f>ROUND(J91, 1)</f>
        <v>0</v>
      </c>
      <c r="L30" s="42"/>
    </row>
    <row r="31" s="1" customFormat="1" ht="6.96" customHeight="1">
      <c r="B31" s="42"/>
      <c r="D31" s="74"/>
      <c r="E31" s="74"/>
      <c r="F31" s="74"/>
      <c r="G31" s="74"/>
      <c r="H31" s="74"/>
      <c r="I31" s="142"/>
      <c r="J31" s="74"/>
      <c r="K31" s="74"/>
      <c r="L31" s="42"/>
    </row>
    <row r="32" s="1" customFormat="1" ht="14.4" customHeight="1">
      <c r="B32" s="42"/>
      <c r="F32" s="145" t="s">
        <v>40</v>
      </c>
      <c r="I32" s="146" t="s">
        <v>39</v>
      </c>
      <c r="J32" s="145" t="s">
        <v>41</v>
      </c>
      <c r="L32" s="42"/>
    </row>
    <row r="33" s="1" customFormat="1" ht="14.4" customHeight="1">
      <c r="B33" s="42"/>
      <c r="D33" s="147" t="s">
        <v>42</v>
      </c>
      <c r="E33" s="132" t="s">
        <v>43</v>
      </c>
      <c r="F33" s="148">
        <f>ROUND((SUM(BE91:BE290)),  1)</f>
        <v>0</v>
      </c>
      <c r="I33" s="149">
        <v>0.20999999999999999</v>
      </c>
      <c r="J33" s="148">
        <f>ROUND(((SUM(BE91:BE290))*I33),  1)</f>
        <v>0</v>
      </c>
      <c r="L33" s="42"/>
    </row>
    <row r="34" s="1" customFormat="1" ht="14.4" customHeight="1">
      <c r="B34" s="42"/>
      <c r="E34" s="132" t="s">
        <v>44</v>
      </c>
      <c r="F34" s="148">
        <f>ROUND((SUM(BF91:BF290)),  1)</f>
        <v>0</v>
      </c>
      <c r="I34" s="149">
        <v>0.14999999999999999</v>
      </c>
      <c r="J34" s="148">
        <f>ROUND(((SUM(BF91:BF290))*I34),  1)</f>
        <v>0</v>
      </c>
      <c r="L34" s="42"/>
    </row>
    <row r="35" hidden="1" s="1" customFormat="1" ht="14.4" customHeight="1">
      <c r="B35" s="42"/>
      <c r="E35" s="132" t="s">
        <v>45</v>
      </c>
      <c r="F35" s="148">
        <f>ROUND((SUM(BG91:BG290)),  1)</f>
        <v>0</v>
      </c>
      <c r="I35" s="149">
        <v>0.20999999999999999</v>
      </c>
      <c r="J35" s="148">
        <f>0</f>
        <v>0</v>
      </c>
      <c r="L35" s="42"/>
    </row>
    <row r="36" hidden="1" s="1" customFormat="1" ht="14.4" customHeight="1">
      <c r="B36" s="42"/>
      <c r="E36" s="132" t="s">
        <v>46</v>
      </c>
      <c r="F36" s="148">
        <f>ROUND((SUM(BH91:BH290)),  1)</f>
        <v>0</v>
      </c>
      <c r="I36" s="149">
        <v>0.14999999999999999</v>
      </c>
      <c r="J36" s="148">
        <f>0</f>
        <v>0</v>
      </c>
      <c r="L36" s="42"/>
    </row>
    <row r="37" hidden="1" s="1" customFormat="1" ht="14.4" customHeight="1">
      <c r="B37" s="42"/>
      <c r="E37" s="132" t="s">
        <v>47</v>
      </c>
      <c r="F37" s="148">
        <f>ROUND((SUM(BI91:BI290)),  1)</f>
        <v>0</v>
      </c>
      <c r="I37" s="149">
        <v>0</v>
      </c>
      <c r="J37" s="148">
        <f>0</f>
        <v>0</v>
      </c>
      <c r="L37" s="42"/>
    </row>
    <row r="38" s="1" customFormat="1" ht="6.96" customHeight="1">
      <c r="B38" s="42"/>
      <c r="I38" s="134"/>
      <c r="L38" s="42"/>
    </row>
    <row r="39" s="1" customFormat="1" ht="25.44" customHeight="1">
      <c r="B39" s="42"/>
      <c r="C39" s="150"/>
      <c r="D39" s="151" t="s">
        <v>48</v>
      </c>
      <c r="E39" s="152"/>
      <c r="F39" s="152"/>
      <c r="G39" s="153" t="s">
        <v>49</v>
      </c>
      <c r="H39" s="154" t="s">
        <v>50</v>
      </c>
      <c r="I39" s="155"/>
      <c r="J39" s="156">
        <f>SUM(J30:J37)</f>
        <v>0</v>
      </c>
      <c r="K39" s="157"/>
      <c r="L39" s="42"/>
    </row>
    <row r="40" s="1" customFormat="1" ht="14.4" customHeight="1">
      <c r="B40" s="158"/>
      <c r="C40" s="159"/>
      <c r="D40" s="159"/>
      <c r="E40" s="159"/>
      <c r="F40" s="159"/>
      <c r="G40" s="159"/>
      <c r="H40" s="159"/>
      <c r="I40" s="160"/>
      <c r="J40" s="159"/>
      <c r="K40" s="159"/>
      <c r="L40" s="42"/>
    </row>
    <row r="44" hidden="1" s="1" customFormat="1" ht="6.96" customHeight="1">
      <c r="B44" s="161"/>
      <c r="C44" s="162"/>
      <c r="D44" s="162"/>
      <c r="E44" s="162"/>
      <c r="F44" s="162"/>
      <c r="G44" s="162"/>
      <c r="H44" s="162"/>
      <c r="I44" s="163"/>
      <c r="J44" s="162"/>
      <c r="K44" s="162"/>
      <c r="L44" s="42"/>
    </row>
    <row r="45" hidden="1" s="1" customFormat="1" ht="24.96" customHeight="1">
      <c r="B45" s="37"/>
      <c r="C45" s="22" t="s">
        <v>96</v>
      </c>
      <c r="D45" s="38"/>
      <c r="E45" s="38"/>
      <c r="F45" s="38"/>
      <c r="G45" s="38"/>
      <c r="H45" s="38"/>
      <c r="I45" s="134"/>
      <c r="J45" s="38"/>
      <c r="K45" s="38"/>
      <c r="L45" s="42"/>
    </row>
    <row r="46" hidden="1" s="1" customFormat="1" ht="6.96" customHeight="1">
      <c r="B46" s="37"/>
      <c r="C46" s="38"/>
      <c r="D46" s="38"/>
      <c r="E46" s="38"/>
      <c r="F46" s="38"/>
      <c r="G46" s="38"/>
      <c r="H46" s="38"/>
      <c r="I46" s="134"/>
      <c r="J46" s="38"/>
      <c r="K46" s="38"/>
      <c r="L46" s="42"/>
    </row>
    <row r="47" hidden="1" s="1" customFormat="1" ht="12" customHeight="1">
      <c r="B47" s="37"/>
      <c r="C47" s="31" t="s">
        <v>16</v>
      </c>
      <c r="D47" s="38"/>
      <c r="E47" s="38"/>
      <c r="F47" s="38"/>
      <c r="G47" s="38"/>
      <c r="H47" s="38"/>
      <c r="I47" s="134"/>
      <c r="J47" s="38"/>
      <c r="K47" s="38"/>
      <c r="L47" s="42"/>
    </row>
    <row r="48" hidden="1" s="1" customFormat="1" ht="16.5" customHeight="1">
      <c r="B48" s="37"/>
      <c r="C48" s="38"/>
      <c r="D48" s="38"/>
      <c r="E48" s="164" t="str">
        <f>E7</f>
        <v>II/199 SVAH SVĚTCE</v>
      </c>
      <c r="F48" s="31"/>
      <c r="G48" s="31"/>
      <c r="H48" s="31"/>
      <c r="I48" s="134"/>
      <c r="J48" s="38"/>
      <c r="K48" s="38"/>
      <c r="L48" s="42"/>
    </row>
    <row r="49" hidden="1" s="1" customFormat="1" ht="12" customHeight="1">
      <c r="B49" s="37"/>
      <c r="C49" s="31" t="s">
        <v>93</v>
      </c>
      <c r="D49" s="38"/>
      <c r="E49" s="38"/>
      <c r="F49" s="38"/>
      <c r="G49" s="38"/>
      <c r="H49" s="38"/>
      <c r="I49" s="134"/>
      <c r="J49" s="38"/>
      <c r="K49" s="38"/>
      <c r="L49" s="42"/>
    </row>
    <row r="50" hidden="1" s="1" customFormat="1" ht="16.5" customHeight="1">
      <c r="B50" s="37"/>
      <c r="C50" s="38"/>
      <c r="D50" s="38"/>
      <c r="E50" s="67" t="str">
        <f>E9</f>
        <v>SO 201 - Opěrná zeď</v>
      </c>
      <c r="F50" s="38"/>
      <c r="G50" s="38"/>
      <c r="H50" s="38"/>
      <c r="I50" s="134"/>
      <c r="J50" s="38"/>
      <c r="K50" s="38"/>
      <c r="L50" s="42"/>
    </row>
    <row r="51" hidden="1" s="1" customFormat="1" ht="6.96" customHeight="1">
      <c r="B51" s="37"/>
      <c r="C51" s="38"/>
      <c r="D51" s="38"/>
      <c r="E51" s="38"/>
      <c r="F51" s="38"/>
      <c r="G51" s="38"/>
      <c r="H51" s="38"/>
      <c r="I51" s="134"/>
      <c r="J51" s="38"/>
      <c r="K51" s="38"/>
      <c r="L51" s="42"/>
    </row>
    <row r="52" hidden="1" s="1" customFormat="1" ht="12" customHeight="1">
      <c r="B52" s="37"/>
      <c r="C52" s="31" t="s">
        <v>21</v>
      </c>
      <c r="D52" s="38"/>
      <c r="E52" s="38"/>
      <c r="F52" s="26" t="str">
        <f>F12</f>
        <v xml:space="preserve"> </v>
      </c>
      <c r="G52" s="38"/>
      <c r="H52" s="38"/>
      <c r="I52" s="137" t="s">
        <v>23</v>
      </c>
      <c r="J52" s="70" t="str">
        <f>IF(J12="","",J12)</f>
        <v>18.5.2020</v>
      </c>
      <c r="K52" s="38"/>
      <c r="L52" s="42"/>
    </row>
    <row r="53" hidden="1" s="1" customFormat="1" ht="6.96" customHeight="1">
      <c r="B53" s="37"/>
      <c r="C53" s="38"/>
      <c r="D53" s="38"/>
      <c r="E53" s="38"/>
      <c r="F53" s="38"/>
      <c r="G53" s="38"/>
      <c r="H53" s="38"/>
      <c r="I53" s="134"/>
      <c r="J53" s="38"/>
      <c r="K53" s="38"/>
      <c r="L53" s="42"/>
    </row>
    <row r="54" hidden="1" s="1" customFormat="1" ht="27.9" customHeight="1">
      <c r="B54" s="37"/>
      <c r="C54" s="31" t="s">
        <v>25</v>
      </c>
      <c r="D54" s="38"/>
      <c r="E54" s="38"/>
      <c r="F54" s="26" t="str">
        <f>E15</f>
        <v>Správa a údržba silnic Plzeňské kraje, p.o.</v>
      </c>
      <c r="G54" s="38"/>
      <c r="H54" s="38"/>
      <c r="I54" s="137" t="s">
        <v>31</v>
      </c>
      <c r="J54" s="35" t="str">
        <f>E21</f>
        <v>SG Geotechnika a.s.</v>
      </c>
      <c r="K54" s="38"/>
      <c r="L54" s="42"/>
    </row>
    <row r="55" hidden="1" s="1" customFormat="1" ht="15.15" customHeight="1">
      <c r="B55" s="37"/>
      <c r="C55" s="31" t="s">
        <v>29</v>
      </c>
      <c r="D55" s="38"/>
      <c r="E55" s="38"/>
      <c r="F55" s="26" t="str">
        <f>IF(E18="","",E18)</f>
        <v>Vyplň údaj</v>
      </c>
      <c r="G55" s="38"/>
      <c r="H55" s="38"/>
      <c r="I55" s="137" t="s">
        <v>34</v>
      </c>
      <c r="J55" s="35" t="str">
        <f>E24</f>
        <v>ROMAN MITAS</v>
      </c>
      <c r="K55" s="38"/>
      <c r="L55" s="42"/>
    </row>
    <row r="56" hidden="1" s="1" customFormat="1" ht="10.32" customHeight="1">
      <c r="B56" s="37"/>
      <c r="C56" s="38"/>
      <c r="D56" s="38"/>
      <c r="E56" s="38"/>
      <c r="F56" s="38"/>
      <c r="G56" s="38"/>
      <c r="H56" s="38"/>
      <c r="I56" s="134"/>
      <c r="J56" s="38"/>
      <c r="K56" s="38"/>
      <c r="L56" s="42"/>
    </row>
    <row r="57" hidden="1" s="1" customFormat="1" ht="29.28" customHeight="1">
      <c r="B57" s="37"/>
      <c r="C57" s="165" t="s">
        <v>97</v>
      </c>
      <c r="D57" s="166"/>
      <c r="E57" s="166"/>
      <c r="F57" s="166"/>
      <c r="G57" s="166"/>
      <c r="H57" s="166"/>
      <c r="I57" s="167"/>
      <c r="J57" s="168" t="s">
        <v>98</v>
      </c>
      <c r="K57" s="166"/>
      <c r="L57" s="42"/>
    </row>
    <row r="58" hidden="1" s="1" customFormat="1" ht="10.32" customHeight="1">
      <c r="B58" s="37"/>
      <c r="C58" s="38"/>
      <c r="D58" s="38"/>
      <c r="E58" s="38"/>
      <c r="F58" s="38"/>
      <c r="G58" s="38"/>
      <c r="H58" s="38"/>
      <c r="I58" s="134"/>
      <c r="J58" s="38"/>
      <c r="K58" s="38"/>
      <c r="L58" s="42"/>
    </row>
    <row r="59" hidden="1" s="1" customFormat="1" ht="22.8" customHeight="1">
      <c r="B59" s="37"/>
      <c r="C59" s="169" t="s">
        <v>70</v>
      </c>
      <c r="D59" s="38"/>
      <c r="E59" s="38"/>
      <c r="F59" s="38"/>
      <c r="G59" s="38"/>
      <c r="H59" s="38"/>
      <c r="I59" s="134"/>
      <c r="J59" s="100">
        <f>J91</f>
        <v>0</v>
      </c>
      <c r="K59" s="38"/>
      <c r="L59" s="42"/>
      <c r="AU59" s="16" t="s">
        <v>99</v>
      </c>
    </row>
    <row r="60" hidden="1" s="8" customFormat="1" ht="24.96" customHeight="1">
      <c r="B60" s="170"/>
      <c r="C60" s="171"/>
      <c r="D60" s="172" t="s">
        <v>152</v>
      </c>
      <c r="E60" s="173"/>
      <c r="F60" s="173"/>
      <c r="G60" s="173"/>
      <c r="H60" s="173"/>
      <c r="I60" s="174"/>
      <c r="J60" s="175">
        <f>J92</f>
        <v>0</v>
      </c>
      <c r="K60" s="171"/>
      <c r="L60" s="176"/>
    </row>
    <row r="61" hidden="1" s="11" customFormat="1" ht="19.92" customHeight="1">
      <c r="B61" s="219"/>
      <c r="C61" s="220"/>
      <c r="D61" s="221" t="s">
        <v>153</v>
      </c>
      <c r="E61" s="222"/>
      <c r="F61" s="222"/>
      <c r="G61" s="222"/>
      <c r="H61" s="222"/>
      <c r="I61" s="223"/>
      <c r="J61" s="224">
        <f>J93</f>
        <v>0</v>
      </c>
      <c r="K61" s="220"/>
      <c r="L61" s="225"/>
    </row>
    <row r="62" hidden="1" s="11" customFormat="1" ht="19.92" customHeight="1">
      <c r="B62" s="219"/>
      <c r="C62" s="220"/>
      <c r="D62" s="221" t="s">
        <v>305</v>
      </c>
      <c r="E62" s="222"/>
      <c r="F62" s="222"/>
      <c r="G62" s="222"/>
      <c r="H62" s="222"/>
      <c r="I62" s="223"/>
      <c r="J62" s="224">
        <f>J127</f>
        <v>0</v>
      </c>
      <c r="K62" s="220"/>
      <c r="L62" s="225"/>
    </row>
    <row r="63" hidden="1" s="11" customFormat="1" ht="19.92" customHeight="1">
      <c r="B63" s="219"/>
      <c r="C63" s="220"/>
      <c r="D63" s="221" t="s">
        <v>306</v>
      </c>
      <c r="E63" s="222"/>
      <c r="F63" s="222"/>
      <c r="G63" s="222"/>
      <c r="H63" s="222"/>
      <c r="I63" s="223"/>
      <c r="J63" s="224">
        <f>J177</f>
        <v>0</v>
      </c>
      <c r="K63" s="220"/>
      <c r="L63" s="225"/>
    </row>
    <row r="64" hidden="1" s="11" customFormat="1" ht="19.92" customHeight="1">
      <c r="B64" s="219"/>
      <c r="C64" s="220"/>
      <c r="D64" s="221" t="s">
        <v>307</v>
      </c>
      <c r="E64" s="222"/>
      <c r="F64" s="222"/>
      <c r="G64" s="222"/>
      <c r="H64" s="222"/>
      <c r="I64" s="223"/>
      <c r="J64" s="224">
        <f>J215</f>
        <v>0</v>
      </c>
      <c r="K64" s="220"/>
      <c r="L64" s="225"/>
    </row>
    <row r="65" hidden="1" s="11" customFormat="1" ht="19.92" customHeight="1">
      <c r="B65" s="219"/>
      <c r="C65" s="220"/>
      <c r="D65" s="221" t="s">
        <v>308</v>
      </c>
      <c r="E65" s="222"/>
      <c r="F65" s="222"/>
      <c r="G65" s="222"/>
      <c r="H65" s="222"/>
      <c r="I65" s="223"/>
      <c r="J65" s="224">
        <f>J218</f>
        <v>0</v>
      </c>
      <c r="K65" s="220"/>
      <c r="L65" s="225"/>
    </row>
    <row r="66" hidden="1" s="11" customFormat="1" ht="19.92" customHeight="1">
      <c r="B66" s="219"/>
      <c r="C66" s="220"/>
      <c r="D66" s="221" t="s">
        <v>309</v>
      </c>
      <c r="E66" s="222"/>
      <c r="F66" s="222"/>
      <c r="G66" s="222"/>
      <c r="H66" s="222"/>
      <c r="I66" s="223"/>
      <c r="J66" s="224">
        <f>J228</f>
        <v>0</v>
      </c>
      <c r="K66" s="220"/>
      <c r="L66" s="225"/>
    </row>
    <row r="67" hidden="1" s="11" customFormat="1" ht="19.92" customHeight="1">
      <c r="B67" s="219"/>
      <c r="C67" s="220"/>
      <c r="D67" s="221" t="s">
        <v>187</v>
      </c>
      <c r="E67" s="222"/>
      <c r="F67" s="222"/>
      <c r="G67" s="222"/>
      <c r="H67" s="222"/>
      <c r="I67" s="223"/>
      <c r="J67" s="224">
        <f>J234</f>
        <v>0</v>
      </c>
      <c r="K67" s="220"/>
      <c r="L67" s="225"/>
    </row>
    <row r="68" hidden="1" s="11" customFormat="1" ht="19.92" customHeight="1">
      <c r="B68" s="219"/>
      <c r="C68" s="220"/>
      <c r="D68" s="221" t="s">
        <v>154</v>
      </c>
      <c r="E68" s="222"/>
      <c r="F68" s="222"/>
      <c r="G68" s="222"/>
      <c r="H68" s="222"/>
      <c r="I68" s="223"/>
      <c r="J68" s="224">
        <f>J258</f>
        <v>0</v>
      </c>
      <c r="K68" s="220"/>
      <c r="L68" s="225"/>
    </row>
    <row r="69" hidden="1" s="11" customFormat="1" ht="19.92" customHeight="1">
      <c r="B69" s="219"/>
      <c r="C69" s="220"/>
      <c r="D69" s="221" t="s">
        <v>310</v>
      </c>
      <c r="E69" s="222"/>
      <c r="F69" s="222"/>
      <c r="G69" s="222"/>
      <c r="H69" s="222"/>
      <c r="I69" s="223"/>
      <c r="J69" s="224">
        <f>J267</f>
        <v>0</v>
      </c>
      <c r="K69" s="220"/>
      <c r="L69" s="225"/>
    </row>
    <row r="70" hidden="1" s="8" customFormat="1" ht="24.96" customHeight="1">
      <c r="B70" s="170"/>
      <c r="C70" s="171"/>
      <c r="D70" s="172" t="s">
        <v>311</v>
      </c>
      <c r="E70" s="173"/>
      <c r="F70" s="173"/>
      <c r="G70" s="173"/>
      <c r="H70" s="173"/>
      <c r="I70" s="174"/>
      <c r="J70" s="175">
        <f>J269</f>
        <v>0</v>
      </c>
      <c r="K70" s="171"/>
      <c r="L70" s="176"/>
    </row>
    <row r="71" hidden="1" s="11" customFormat="1" ht="19.92" customHeight="1">
      <c r="B71" s="219"/>
      <c r="C71" s="220"/>
      <c r="D71" s="221" t="s">
        <v>312</v>
      </c>
      <c r="E71" s="222"/>
      <c r="F71" s="222"/>
      <c r="G71" s="222"/>
      <c r="H71" s="222"/>
      <c r="I71" s="223"/>
      <c r="J71" s="224">
        <f>J270</f>
        <v>0</v>
      </c>
      <c r="K71" s="220"/>
      <c r="L71" s="225"/>
    </row>
    <row r="72" hidden="1" s="1" customFormat="1" ht="21.84" customHeight="1">
      <c r="B72" s="37"/>
      <c r="C72" s="38"/>
      <c r="D72" s="38"/>
      <c r="E72" s="38"/>
      <c r="F72" s="38"/>
      <c r="G72" s="38"/>
      <c r="H72" s="38"/>
      <c r="I72" s="134"/>
      <c r="J72" s="38"/>
      <c r="K72" s="38"/>
      <c r="L72" s="42"/>
    </row>
    <row r="73" hidden="1" s="1" customFormat="1" ht="6.96" customHeight="1">
      <c r="B73" s="57"/>
      <c r="C73" s="58"/>
      <c r="D73" s="58"/>
      <c r="E73" s="58"/>
      <c r="F73" s="58"/>
      <c r="G73" s="58"/>
      <c r="H73" s="58"/>
      <c r="I73" s="160"/>
      <c r="J73" s="58"/>
      <c r="K73" s="58"/>
      <c r="L73" s="42"/>
    </row>
    <row r="74" hidden="1"/>
    <row r="75" hidden="1"/>
    <row r="76" hidden="1"/>
    <row r="77" s="1" customFormat="1" ht="6.96" customHeight="1">
      <c r="B77" s="59"/>
      <c r="C77" s="60"/>
      <c r="D77" s="60"/>
      <c r="E77" s="60"/>
      <c r="F77" s="60"/>
      <c r="G77" s="60"/>
      <c r="H77" s="60"/>
      <c r="I77" s="163"/>
      <c r="J77" s="60"/>
      <c r="K77" s="60"/>
      <c r="L77" s="42"/>
    </row>
    <row r="78" s="1" customFormat="1" ht="24.96" customHeight="1">
      <c r="B78" s="37"/>
      <c r="C78" s="22" t="s">
        <v>102</v>
      </c>
      <c r="D78" s="38"/>
      <c r="E78" s="38"/>
      <c r="F78" s="38"/>
      <c r="G78" s="38"/>
      <c r="H78" s="38"/>
      <c r="I78" s="134"/>
      <c r="J78" s="38"/>
      <c r="K78" s="38"/>
      <c r="L78" s="42"/>
    </row>
    <row r="79" s="1" customFormat="1" ht="6.96" customHeight="1">
      <c r="B79" s="37"/>
      <c r="C79" s="38"/>
      <c r="D79" s="38"/>
      <c r="E79" s="38"/>
      <c r="F79" s="38"/>
      <c r="G79" s="38"/>
      <c r="H79" s="38"/>
      <c r="I79" s="134"/>
      <c r="J79" s="38"/>
      <c r="K79" s="38"/>
      <c r="L79" s="42"/>
    </row>
    <row r="80" s="1" customFormat="1" ht="12" customHeight="1">
      <c r="B80" s="37"/>
      <c r="C80" s="31" t="s">
        <v>16</v>
      </c>
      <c r="D80" s="38"/>
      <c r="E80" s="38"/>
      <c r="F80" s="38"/>
      <c r="G80" s="38"/>
      <c r="H80" s="38"/>
      <c r="I80" s="134"/>
      <c r="J80" s="38"/>
      <c r="K80" s="38"/>
      <c r="L80" s="42"/>
    </row>
    <row r="81" s="1" customFormat="1" ht="16.5" customHeight="1">
      <c r="B81" s="37"/>
      <c r="C81" s="38"/>
      <c r="D81" s="38"/>
      <c r="E81" s="164" t="str">
        <f>E7</f>
        <v>II/199 SVAH SVĚTCE</v>
      </c>
      <c r="F81" s="31"/>
      <c r="G81" s="31"/>
      <c r="H81" s="31"/>
      <c r="I81" s="134"/>
      <c r="J81" s="38"/>
      <c r="K81" s="38"/>
      <c r="L81" s="42"/>
    </row>
    <row r="82" s="1" customFormat="1" ht="12" customHeight="1">
      <c r="B82" s="37"/>
      <c r="C82" s="31" t="s">
        <v>93</v>
      </c>
      <c r="D82" s="38"/>
      <c r="E82" s="38"/>
      <c r="F82" s="38"/>
      <c r="G82" s="38"/>
      <c r="H82" s="38"/>
      <c r="I82" s="134"/>
      <c r="J82" s="38"/>
      <c r="K82" s="38"/>
      <c r="L82" s="42"/>
    </row>
    <row r="83" s="1" customFormat="1" ht="16.5" customHeight="1">
      <c r="B83" s="37"/>
      <c r="C83" s="38"/>
      <c r="D83" s="38"/>
      <c r="E83" s="67" t="str">
        <f>E9</f>
        <v>SO 201 - Opěrná zeď</v>
      </c>
      <c r="F83" s="38"/>
      <c r="G83" s="38"/>
      <c r="H83" s="38"/>
      <c r="I83" s="134"/>
      <c r="J83" s="38"/>
      <c r="K83" s="38"/>
      <c r="L83" s="42"/>
    </row>
    <row r="84" s="1" customFormat="1" ht="6.96" customHeight="1">
      <c r="B84" s="37"/>
      <c r="C84" s="38"/>
      <c r="D84" s="38"/>
      <c r="E84" s="38"/>
      <c r="F84" s="38"/>
      <c r="G84" s="38"/>
      <c r="H84" s="38"/>
      <c r="I84" s="134"/>
      <c r="J84" s="38"/>
      <c r="K84" s="38"/>
      <c r="L84" s="42"/>
    </row>
    <row r="85" s="1" customFormat="1" ht="12" customHeight="1">
      <c r="B85" s="37"/>
      <c r="C85" s="31" t="s">
        <v>21</v>
      </c>
      <c r="D85" s="38"/>
      <c r="E85" s="38"/>
      <c r="F85" s="26" t="str">
        <f>F12</f>
        <v xml:space="preserve"> </v>
      </c>
      <c r="G85" s="38"/>
      <c r="H85" s="38"/>
      <c r="I85" s="137" t="s">
        <v>23</v>
      </c>
      <c r="J85" s="70" t="str">
        <f>IF(J12="","",J12)</f>
        <v>18.5.2020</v>
      </c>
      <c r="K85" s="38"/>
      <c r="L85" s="42"/>
    </row>
    <row r="86" s="1" customFormat="1" ht="6.96" customHeight="1">
      <c r="B86" s="37"/>
      <c r="C86" s="38"/>
      <c r="D86" s="38"/>
      <c r="E86" s="38"/>
      <c r="F86" s="38"/>
      <c r="G86" s="38"/>
      <c r="H86" s="38"/>
      <c r="I86" s="134"/>
      <c r="J86" s="38"/>
      <c r="K86" s="38"/>
      <c r="L86" s="42"/>
    </row>
    <row r="87" s="1" customFormat="1" ht="27.9" customHeight="1">
      <c r="B87" s="37"/>
      <c r="C87" s="31" t="s">
        <v>25</v>
      </c>
      <c r="D87" s="38"/>
      <c r="E87" s="38"/>
      <c r="F87" s="26" t="str">
        <f>E15</f>
        <v>Správa a údržba silnic Plzeňské kraje, p.o.</v>
      </c>
      <c r="G87" s="38"/>
      <c r="H87" s="38"/>
      <c r="I87" s="137" t="s">
        <v>31</v>
      </c>
      <c r="J87" s="35" t="str">
        <f>E21</f>
        <v>SG Geotechnika a.s.</v>
      </c>
      <c r="K87" s="38"/>
      <c r="L87" s="42"/>
    </row>
    <row r="88" s="1" customFormat="1" ht="15.15" customHeight="1">
      <c r="B88" s="37"/>
      <c r="C88" s="31" t="s">
        <v>29</v>
      </c>
      <c r="D88" s="38"/>
      <c r="E88" s="38"/>
      <c r="F88" s="26" t="str">
        <f>IF(E18="","",E18)</f>
        <v>Vyplň údaj</v>
      </c>
      <c r="G88" s="38"/>
      <c r="H88" s="38"/>
      <c r="I88" s="137" t="s">
        <v>34</v>
      </c>
      <c r="J88" s="35" t="str">
        <f>E24</f>
        <v>ROMAN MITAS</v>
      </c>
      <c r="K88" s="38"/>
      <c r="L88" s="42"/>
    </row>
    <row r="89" s="1" customFormat="1" ht="10.32" customHeight="1">
      <c r="B89" s="37"/>
      <c r="C89" s="38"/>
      <c r="D89" s="38"/>
      <c r="E89" s="38"/>
      <c r="F89" s="38"/>
      <c r="G89" s="38"/>
      <c r="H89" s="38"/>
      <c r="I89" s="134"/>
      <c r="J89" s="38"/>
      <c r="K89" s="38"/>
      <c r="L89" s="42"/>
    </row>
    <row r="90" s="9" customFormat="1" ht="29.28" customHeight="1">
      <c r="B90" s="177"/>
      <c r="C90" s="178" t="s">
        <v>103</v>
      </c>
      <c r="D90" s="179" t="s">
        <v>57</v>
      </c>
      <c r="E90" s="179" t="s">
        <v>53</v>
      </c>
      <c r="F90" s="179" t="s">
        <v>54</v>
      </c>
      <c r="G90" s="179" t="s">
        <v>104</v>
      </c>
      <c r="H90" s="179" t="s">
        <v>105</v>
      </c>
      <c r="I90" s="180" t="s">
        <v>106</v>
      </c>
      <c r="J90" s="179" t="s">
        <v>98</v>
      </c>
      <c r="K90" s="181" t="s">
        <v>107</v>
      </c>
      <c r="L90" s="182"/>
      <c r="M90" s="90" t="s">
        <v>19</v>
      </c>
      <c r="N90" s="91" t="s">
        <v>42</v>
      </c>
      <c r="O90" s="91" t="s">
        <v>108</v>
      </c>
      <c r="P90" s="91" t="s">
        <v>109</v>
      </c>
      <c r="Q90" s="91" t="s">
        <v>110</v>
      </c>
      <c r="R90" s="91" t="s">
        <v>111</v>
      </c>
      <c r="S90" s="91" t="s">
        <v>112</v>
      </c>
      <c r="T90" s="92" t="s">
        <v>113</v>
      </c>
    </row>
    <row r="91" s="1" customFormat="1" ht="22.8" customHeight="1">
      <c r="B91" s="37"/>
      <c r="C91" s="97" t="s">
        <v>114</v>
      </c>
      <c r="D91" s="38"/>
      <c r="E91" s="38"/>
      <c r="F91" s="38"/>
      <c r="G91" s="38"/>
      <c r="H91" s="38"/>
      <c r="I91" s="134"/>
      <c r="J91" s="183">
        <f>BK91</f>
        <v>0</v>
      </c>
      <c r="K91" s="38"/>
      <c r="L91" s="42"/>
      <c r="M91" s="93"/>
      <c r="N91" s="94"/>
      <c r="O91" s="94"/>
      <c r="P91" s="184">
        <f>P92+P269</f>
        <v>0</v>
      </c>
      <c r="Q91" s="94"/>
      <c r="R91" s="184">
        <f>R92+R269</f>
        <v>113.04438169999999</v>
      </c>
      <c r="S91" s="94"/>
      <c r="T91" s="185">
        <f>T92+T269</f>
        <v>3.7770000000000001</v>
      </c>
      <c r="AT91" s="16" t="s">
        <v>71</v>
      </c>
      <c r="AU91" s="16" t="s">
        <v>99</v>
      </c>
      <c r="BK91" s="186">
        <f>BK92+BK269</f>
        <v>0</v>
      </c>
    </row>
    <row r="92" s="10" customFormat="1" ht="25.92" customHeight="1">
      <c r="B92" s="187"/>
      <c r="C92" s="188"/>
      <c r="D92" s="189" t="s">
        <v>71</v>
      </c>
      <c r="E92" s="190" t="s">
        <v>155</v>
      </c>
      <c r="F92" s="190" t="s">
        <v>156</v>
      </c>
      <c r="G92" s="188"/>
      <c r="H92" s="188"/>
      <c r="I92" s="191"/>
      <c r="J92" s="192">
        <f>BK92</f>
        <v>0</v>
      </c>
      <c r="K92" s="188"/>
      <c r="L92" s="193"/>
      <c r="M92" s="194"/>
      <c r="N92" s="195"/>
      <c r="O92" s="195"/>
      <c r="P92" s="196">
        <f>P93+P127+P177+P215+P218+P228+P234+P258+P267</f>
        <v>0</v>
      </c>
      <c r="Q92" s="195"/>
      <c r="R92" s="196">
        <f>R93+R127+R177+R215+R218+R228+R234+R258+R267</f>
        <v>112.79798169999999</v>
      </c>
      <c r="S92" s="195"/>
      <c r="T92" s="197">
        <f>T93+T127+T177+T215+T218+T228+T234+T258+T267</f>
        <v>3.7770000000000001</v>
      </c>
      <c r="AR92" s="198" t="s">
        <v>80</v>
      </c>
      <c r="AT92" s="199" t="s">
        <v>71</v>
      </c>
      <c r="AU92" s="199" t="s">
        <v>72</v>
      </c>
      <c r="AY92" s="198" t="s">
        <v>117</v>
      </c>
      <c r="BK92" s="200">
        <f>BK93+BK127+BK177+BK215+BK218+BK228+BK234+BK258+BK267</f>
        <v>0</v>
      </c>
    </row>
    <row r="93" s="10" customFormat="1" ht="22.8" customHeight="1">
      <c r="B93" s="187"/>
      <c r="C93" s="188"/>
      <c r="D93" s="189" t="s">
        <v>71</v>
      </c>
      <c r="E93" s="226" t="s">
        <v>80</v>
      </c>
      <c r="F93" s="226" t="s">
        <v>157</v>
      </c>
      <c r="G93" s="188"/>
      <c r="H93" s="188"/>
      <c r="I93" s="191"/>
      <c r="J93" s="227">
        <f>BK93</f>
        <v>0</v>
      </c>
      <c r="K93" s="188"/>
      <c r="L93" s="193"/>
      <c r="M93" s="194"/>
      <c r="N93" s="195"/>
      <c r="O93" s="195"/>
      <c r="P93" s="196">
        <f>SUM(P94:P126)</f>
        <v>0</v>
      </c>
      <c r="Q93" s="195"/>
      <c r="R93" s="196">
        <f>SUM(R94:R126)</f>
        <v>4.1580700000000004</v>
      </c>
      <c r="S93" s="195"/>
      <c r="T93" s="197">
        <f>SUM(T94:T126)</f>
        <v>0</v>
      </c>
      <c r="AR93" s="198" t="s">
        <v>80</v>
      </c>
      <c r="AT93" s="199" t="s">
        <v>71</v>
      </c>
      <c r="AU93" s="199" t="s">
        <v>80</v>
      </c>
      <c r="AY93" s="198" t="s">
        <v>117</v>
      </c>
      <c r="BK93" s="200">
        <f>SUM(BK94:BK126)</f>
        <v>0</v>
      </c>
    </row>
    <row r="94" s="1" customFormat="1" ht="48" customHeight="1">
      <c r="B94" s="37"/>
      <c r="C94" s="201" t="s">
        <v>80</v>
      </c>
      <c r="D94" s="201" t="s">
        <v>118</v>
      </c>
      <c r="E94" s="202" t="s">
        <v>313</v>
      </c>
      <c r="F94" s="203" t="s">
        <v>314</v>
      </c>
      <c r="G94" s="204" t="s">
        <v>165</v>
      </c>
      <c r="H94" s="205">
        <v>430.67000000000002</v>
      </c>
      <c r="I94" s="206"/>
      <c r="J94" s="205">
        <f>ROUND(I94*H94,1)</f>
        <v>0</v>
      </c>
      <c r="K94" s="203" t="s">
        <v>122</v>
      </c>
      <c r="L94" s="42"/>
      <c r="M94" s="207" t="s">
        <v>19</v>
      </c>
      <c r="N94" s="208" t="s">
        <v>43</v>
      </c>
      <c r="O94" s="82"/>
      <c r="P94" s="209">
        <f>O94*H94</f>
        <v>0</v>
      </c>
      <c r="Q94" s="209">
        <v>0</v>
      </c>
      <c r="R94" s="209">
        <f>Q94*H94</f>
        <v>0</v>
      </c>
      <c r="S94" s="209">
        <v>0</v>
      </c>
      <c r="T94" s="210">
        <f>S94*H94</f>
        <v>0</v>
      </c>
      <c r="AR94" s="211" t="s">
        <v>137</v>
      </c>
      <c r="AT94" s="211" t="s">
        <v>118</v>
      </c>
      <c r="AU94" s="211" t="s">
        <v>82</v>
      </c>
      <c r="AY94" s="16" t="s">
        <v>117</v>
      </c>
      <c r="BE94" s="212">
        <f>IF(N94="základní",J94,0)</f>
        <v>0</v>
      </c>
      <c r="BF94" s="212">
        <f>IF(N94="snížená",J94,0)</f>
        <v>0</v>
      </c>
      <c r="BG94" s="212">
        <f>IF(N94="zákl. přenesená",J94,0)</f>
        <v>0</v>
      </c>
      <c r="BH94" s="212">
        <f>IF(N94="sníž. přenesená",J94,0)</f>
        <v>0</v>
      </c>
      <c r="BI94" s="212">
        <f>IF(N94="nulová",J94,0)</f>
        <v>0</v>
      </c>
      <c r="BJ94" s="16" t="s">
        <v>80</v>
      </c>
      <c r="BK94" s="212">
        <f>ROUND(I94*H94,1)</f>
        <v>0</v>
      </c>
      <c r="BL94" s="16" t="s">
        <v>137</v>
      </c>
      <c r="BM94" s="211" t="s">
        <v>315</v>
      </c>
    </row>
    <row r="95" s="1" customFormat="1">
      <c r="B95" s="37"/>
      <c r="C95" s="38"/>
      <c r="D95" s="213" t="s">
        <v>161</v>
      </c>
      <c r="E95" s="38"/>
      <c r="F95" s="214" t="s">
        <v>316</v>
      </c>
      <c r="G95" s="38"/>
      <c r="H95" s="38"/>
      <c r="I95" s="134"/>
      <c r="J95" s="38"/>
      <c r="K95" s="38"/>
      <c r="L95" s="42"/>
      <c r="M95" s="215"/>
      <c r="N95" s="82"/>
      <c r="O95" s="82"/>
      <c r="P95" s="82"/>
      <c r="Q95" s="82"/>
      <c r="R95" s="82"/>
      <c r="S95" s="82"/>
      <c r="T95" s="83"/>
      <c r="AT95" s="16" t="s">
        <v>161</v>
      </c>
      <c r="AU95" s="16" t="s">
        <v>82</v>
      </c>
    </row>
    <row r="96" s="1" customFormat="1" ht="60" customHeight="1">
      <c r="B96" s="37"/>
      <c r="C96" s="201" t="s">
        <v>82</v>
      </c>
      <c r="D96" s="201" t="s">
        <v>118</v>
      </c>
      <c r="E96" s="202" t="s">
        <v>317</v>
      </c>
      <c r="F96" s="203" t="s">
        <v>318</v>
      </c>
      <c r="G96" s="204" t="s">
        <v>165</v>
      </c>
      <c r="H96" s="205">
        <v>355.41000000000003</v>
      </c>
      <c r="I96" s="206"/>
      <c r="J96" s="205">
        <f>ROUND(I96*H96,1)</f>
        <v>0</v>
      </c>
      <c r="K96" s="203" t="s">
        <v>122</v>
      </c>
      <c r="L96" s="42"/>
      <c r="M96" s="207" t="s">
        <v>19</v>
      </c>
      <c r="N96" s="208" t="s">
        <v>43</v>
      </c>
      <c r="O96" s="82"/>
      <c r="P96" s="209">
        <f>O96*H96</f>
        <v>0</v>
      </c>
      <c r="Q96" s="209">
        <v>0</v>
      </c>
      <c r="R96" s="209">
        <f>Q96*H96</f>
        <v>0</v>
      </c>
      <c r="S96" s="209">
        <v>0</v>
      </c>
      <c r="T96" s="210">
        <f>S96*H96</f>
        <v>0</v>
      </c>
      <c r="AR96" s="211" t="s">
        <v>137</v>
      </c>
      <c r="AT96" s="211" t="s">
        <v>118</v>
      </c>
      <c r="AU96" s="211" t="s">
        <v>82</v>
      </c>
      <c r="AY96" s="16" t="s">
        <v>117</v>
      </c>
      <c r="BE96" s="212">
        <f>IF(N96="základní",J96,0)</f>
        <v>0</v>
      </c>
      <c r="BF96" s="212">
        <f>IF(N96="snížená",J96,0)</f>
        <v>0</v>
      </c>
      <c r="BG96" s="212">
        <f>IF(N96="zákl. přenesená",J96,0)</f>
        <v>0</v>
      </c>
      <c r="BH96" s="212">
        <f>IF(N96="sníž. přenesená",J96,0)</f>
        <v>0</v>
      </c>
      <c r="BI96" s="212">
        <f>IF(N96="nulová",J96,0)</f>
        <v>0</v>
      </c>
      <c r="BJ96" s="16" t="s">
        <v>80</v>
      </c>
      <c r="BK96" s="212">
        <f>ROUND(I96*H96,1)</f>
        <v>0</v>
      </c>
      <c r="BL96" s="16" t="s">
        <v>137</v>
      </c>
      <c r="BM96" s="211" t="s">
        <v>319</v>
      </c>
    </row>
    <row r="97" s="1" customFormat="1">
      <c r="B97" s="37"/>
      <c r="C97" s="38"/>
      <c r="D97" s="213" t="s">
        <v>161</v>
      </c>
      <c r="E97" s="38"/>
      <c r="F97" s="214" t="s">
        <v>320</v>
      </c>
      <c r="G97" s="38"/>
      <c r="H97" s="38"/>
      <c r="I97" s="134"/>
      <c r="J97" s="38"/>
      <c r="K97" s="38"/>
      <c r="L97" s="42"/>
      <c r="M97" s="215"/>
      <c r="N97" s="82"/>
      <c r="O97" s="82"/>
      <c r="P97" s="82"/>
      <c r="Q97" s="82"/>
      <c r="R97" s="82"/>
      <c r="S97" s="82"/>
      <c r="T97" s="83"/>
      <c r="AT97" s="16" t="s">
        <v>161</v>
      </c>
      <c r="AU97" s="16" t="s">
        <v>82</v>
      </c>
    </row>
    <row r="98" s="12" customFormat="1">
      <c r="B98" s="228"/>
      <c r="C98" s="229"/>
      <c r="D98" s="213" t="s">
        <v>168</v>
      </c>
      <c r="E98" s="230" t="s">
        <v>19</v>
      </c>
      <c r="F98" s="231" t="s">
        <v>321</v>
      </c>
      <c r="G98" s="229"/>
      <c r="H98" s="232">
        <v>355.41000000000003</v>
      </c>
      <c r="I98" s="233"/>
      <c r="J98" s="229"/>
      <c r="K98" s="229"/>
      <c r="L98" s="234"/>
      <c r="M98" s="235"/>
      <c r="N98" s="236"/>
      <c r="O98" s="236"/>
      <c r="P98" s="236"/>
      <c r="Q98" s="236"/>
      <c r="R98" s="236"/>
      <c r="S98" s="236"/>
      <c r="T98" s="237"/>
      <c r="AT98" s="238" t="s">
        <v>168</v>
      </c>
      <c r="AU98" s="238" t="s">
        <v>82</v>
      </c>
      <c r="AV98" s="12" t="s">
        <v>82</v>
      </c>
      <c r="AW98" s="12" t="s">
        <v>33</v>
      </c>
      <c r="AX98" s="12" t="s">
        <v>72</v>
      </c>
      <c r="AY98" s="238" t="s">
        <v>117</v>
      </c>
    </row>
    <row r="99" s="13" customFormat="1">
      <c r="B99" s="239"/>
      <c r="C99" s="240"/>
      <c r="D99" s="213" t="s">
        <v>168</v>
      </c>
      <c r="E99" s="241" t="s">
        <v>19</v>
      </c>
      <c r="F99" s="242" t="s">
        <v>170</v>
      </c>
      <c r="G99" s="240"/>
      <c r="H99" s="243">
        <v>355.41000000000003</v>
      </c>
      <c r="I99" s="244"/>
      <c r="J99" s="240"/>
      <c r="K99" s="240"/>
      <c r="L99" s="245"/>
      <c r="M99" s="246"/>
      <c r="N99" s="247"/>
      <c r="O99" s="247"/>
      <c r="P99" s="247"/>
      <c r="Q99" s="247"/>
      <c r="R99" s="247"/>
      <c r="S99" s="247"/>
      <c r="T99" s="248"/>
      <c r="AT99" s="249" t="s">
        <v>168</v>
      </c>
      <c r="AU99" s="249" t="s">
        <v>82</v>
      </c>
      <c r="AV99" s="13" t="s">
        <v>137</v>
      </c>
      <c r="AW99" s="13" t="s">
        <v>4</v>
      </c>
      <c r="AX99" s="13" t="s">
        <v>80</v>
      </c>
      <c r="AY99" s="249" t="s">
        <v>117</v>
      </c>
    </row>
    <row r="100" s="1" customFormat="1" ht="36" customHeight="1">
      <c r="B100" s="37"/>
      <c r="C100" s="201" t="s">
        <v>133</v>
      </c>
      <c r="D100" s="201" t="s">
        <v>118</v>
      </c>
      <c r="E100" s="202" t="s">
        <v>322</v>
      </c>
      <c r="F100" s="203" t="s">
        <v>301</v>
      </c>
      <c r="G100" s="204" t="s">
        <v>175</v>
      </c>
      <c r="H100" s="205">
        <v>693.04999999999995</v>
      </c>
      <c r="I100" s="206"/>
      <c r="J100" s="205">
        <f>ROUND(I100*H100,1)</f>
        <v>0</v>
      </c>
      <c r="K100" s="203" t="s">
        <v>122</v>
      </c>
      <c r="L100" s="42"/>
      <c r="M100" s="207" t="s">
        <v>19</v>
      </c>
      <c r="N100" s="208" t="s">
        <v>43</v>
      </c>
      <c r="O100" s="82"/>
      <c r="P100" s="209">
        <f>O100*H100</f>
        <v>0</v>
      </c>
      <c r="Q100" s="209">
        <v>0</v>
      </c>
      <c r="R100" s="209">
        <f>Q100*H100</f>
        <v>0</v>
      </c>
      <c r="S100" s="209">
        <v>0</v>
      </c>
      <c r="T100" s="210">
        <f>S100*H100</f>
        <v>0</v>
      </c>
      <c r="AR100" s="211" t="s">
        <v>137</v>
      </c>
      <c r="AT100" s="211" t="s">
        <v>118</v>
      </c>
      <c r="AU100" s="211" t="s">
        <v>82</v>
      </c>
      <c r="AY100" s="16" t="s">
        <v>117</v>
      </c>
      <c r="BE100" s="212">
        <f>IF(N100="základní",J100,0)</f>
        <v>0</v>
      </c>
      <c r="BF100" s="212">
        <f>IF(N100="snížená",J100,0)</f>
        <v>0</v>
      </c>
      <c r="BG100" s="212">
        <f>IF(N100="zákl. přenesená",J100,0)</f>
        <v>0</v>
      </c>
      <c r="BH100" s="212">
        <f>IF(N100="sníž. přenesená",J100,0)</f>
        <v>0</v>
      </c>
      <c r="BI100" s="212">
        <f>IF(N100="nulová",J100,0)</f>
        <v>0</v>
      </c>
      <c r="BJ100" s="16" t="s">
        <v>80</v>
      </c>
      <c r="BK100" s="212">
        <f>ROUND(I100*H100,1)</f>
        <v>0</v>
      </c>
      <c r="BL100" s="16" t="s">
        <v>137</v>
      </c>
      <c r="BM100" s="211" t="s">
        <v>323</v>
      </c>
    </row>
    <row r="101" s="12" customFormat="1">
      <c r="B101" s="228"/>
      <c r="C101" s="229"/>
      <c r="D101" s="213" t="s">
        <v>168</v>
      </c>
      <c r="E101" s="230" t="s">
        <v>19</v>
      </c>
      <c r="F101" s="231" t="s">
        <v>324</v>
      </c>
      <c r="G101" s="229"/>
      <c r="H101" s="232">
        <v>693.04999999999995</v>
      </c>
      <c r="I101" s="233"/>
      <c r="J101" s="229"/>
      <c r="K101" s="229"/>
      <c r="L101" s="234"/>
      <c r="M101" s="235"/>
      <c r="N101" s="236"/>
      <c r="O101" s="236"/>
      <c r="P101" s="236"/>
      <c r="Q101" s="236"/>
      <c r="R101" s="236"/>
      <c r="S101" s="236"/>
      <c r="T101" s="237"/>
      <c r="AT101" s="238" t="s">
        <v>168</v>
      </c>
      <c r="AU101" s="238" t="s">
        <v>82</v>
      </c>
      <c r="AV101" s="12" t="s">
        <v>82</v>
      </c>
      <c r="AW101" s="12" t="s">
        <v>33</v>
      </c>
      <c r="AX101" s="12" t="s">
        <v>72</v>
      </c>
      <c r="AY101" s="238" t="s">
        <v>117</v>
      </c>
    </row>
    <row r="102" s="13" customFormat="1">
      <c r="B102" s="239"/>
      <c r="C102" s="240"/>
      <c r="D102" s="213" t="s">
        <v>168</v>
      </c>
      <c r="E102" s="241" t="s">
        <v>19</v>
      </c>
      <c r="F102" s="242" t="s">
        <v>170</v>
      </c>
      <c r="G102" s="240"/>
      <c r="H102" s="243">
        <v>693.04999999999995</v>
      </c>
      <c r="I102" s="244"/>
      <c r="J102" s="240"/>
      <c r="K102" s="240"/>
      <c r="L102" s="245"/>
      <c r="M102" s="246"/>
      <c r="N102" s="247"/>
      <c r="O102" s="247"/>
      <c r="P102" s="247"/>
      <c r="Q102" s="247"/>
      <c r="R102" s="247"/>
      <c r="S102" s="247"/>
      <c r="T102" s="248"/>
      <c r="AT102" s="249" t="s">
        <v>168</v>
      </c>
      <c r="AU102" s="249" t="s">
        <v>82</v>
      </c>
      <c r="AV102" s="13" t="s">
        <v>137</v>
      </c>
      <c r="AW102" s="13" t="s">
        <v>4</v>
      </c>
      <c r="AX102" s="13" t="s">
        <v>80</v>
      </c>
      <c r="AY102" s="249" t="s">
        <v>117</v>
      </c>
    </row>
    <row r="103" s="1" customFormat="1" ht="36" customHeight="1">
      <c r="B103" s="37"/>
      <c r="C103" s="201" t="s">
        <v>137</v>
      </c>
      <c r="D103" s="201" t="s">
        <v>118</v>
      </c>
      <c r="E103" s="202" t="s">
        <v>325</v>
      </c>
      <c r="F103" s="203" t="s">
        <v>164</v>
      </c>
      <c r="G103" s="204" t="s">
        <v>165</v>
      </c>
      <c r="H103" s="205">
        <v>75.260000000000005</v>
      </c>
      <c r="I103" s="206"/>
      <c r="J103" s="205">
        <f>ROUND(I103*H103,1)</f>
        <v>0</v>
      </c>
      <c r="K103" s="203" t="s">
        <v>122</v>
      </c>
      <c r="L103" s="42"/>
      <c r="M103" s="207" t="s">
        <v>19</v>
      </c>
      <c r="N103" s="208" t="s">
        <v>43</v>
      </c>
      <c r="O103" s="82"/>
      <c r="P103" s="209">
        <f>O103*H103</f>
        <v>0</v>
      </c>
      <c r="Q103" s="209">
        <v>0</v>
      </c>
      <c r="R103" s="209">
        <f>Q103*H103</f>
        <v>0</v>
      </c>
      <c r="S103" s="209">
        <v>0</v>
      </c>
      <c r="T103" s="210">
        <f>S103*H103</f>
        <v>0</v>
      </c>
      <c r="AR103" s="211" t="s">
        <v>137</v>
      </c>
      <c r="AT103" s="211" t="s">
        <v>118</v>
      </c>
      <c r="AU103" s="211" t="s">
        <v>82</v>
      </c>
      <c r="AY103" s="16" t="s">
        <v>117</v>
      </c>
      <c r="BE103" s="212">
        <f>IF(N103="základní",J103,0)</f>
        <v>0</v>
      </c>
      <c r="BF103" s="212">
        <f>IF(N103="snížená",J103,0)</f>
        <v>0</v>
      </c>
      <c r="BG103" s="212">
        <f>IF(N103="zákl. přenesená",J103,0)</f>
        <v>0</v>
      </c>
      <c r="BH103" s="212">
        <f>IF(N103="sníž. přenesená",J103,0)</f>
        <v>0</v>
      </c>
      <c r="BI103" s="212">
        <f>IF(N103="nulová",J103,0)</f>
        <v>0</v>
      </c>
      <c r="BJ103" s="16" t="s">
        <v>80</v>
      </c>
      <c r="BK103" s="212">
        <f>ROUND(I103*H103,1)</f>
        <v>0</v>
      </c>
      <c r="BL103" s="16" t="s">
        <v>137</v>
      </c>
      <c r="BM103" s="211" t="s">
        <v>326</v>
      </c>
    </row>
    <row r="104" s="1" customFormat="1">
      <c r="B104" s="37"/>
      <c r="C104" s="38"/>
      <c r="D104" s="213" t="s">
        <v>161</v>
      </c>
      <c r="E104" s="38"/>
      <c r="F104" s="214" t="s">
        <v>167</v>
      </c>
      <c r="G104" s="38"/>
      <c r="H104" s="38"/>
      <c r="I104" s="134"/>
      <c r="J104" s="38"/>
      <c r="K104" s="38"/>
      <c r="L104" s="42"/>
      <c r="M104" s="215"/>
      <c r="N104" s="82"/>
      <c r="O104" s="82"/>
      <c r="P104" s="82"/>
      <c r="Q104" s="82"/>
      <c r="R104" s="82"/>
      <c r="S104" s="82"/>
      <c r="T104" s="83"/>
      <c r="AT104" s="16" t="s">
        <v>161</v>
      </c>
      <c r="AU104" s="16" t="s">
        <v>82</v>
      </c>
    </row>
    <row r="105" s="14" customFormat="1">
      <c r="B105" s="250"/>
      <c r="C105" s="251"/>
      <c r="D105" s="213" t="s">
        <v>168</v>
      </c>
      <c r="E105" s="252" t="s">
        <v>19</v>
      </c>
      <c r="F105" s="253" t="s">
        <v>327</v>
      </c>
      <c r="G105" s="251"/>
      <c r="H105" s="252" t="s">
        <v>19</v>
      </c>
      <c r="I105" s="254"/>
      <c r="J105" s="251"/>
      <c r="K105" s="251"/>
      <c r="L105" s="255"/>
      <c r="M105" s="256"/>
      <c r="N105" s="257"/>
      <c r="O105" s="257"/>
      <c r="P105" s="257"/>
      <c r="Q105" s="257"/>
      <c r="R105" s="257"/>
      <c r="S105" s="257"/>
      <c r="T105" s="258"/>
      <c r="AT105" s="259" t="s">
        <v>168</v>
      </c>
      <c r="AU105" s="259" t="s">
        <v>82</v>
      </c>
      <c r="AV105" s="14" t="s">
        <v>80</v>
      </c>
      <c r="AW105" s="14" t="s">
        <v>33</v>
      </c>
      <c r="AX105" s="14" t="s">
        <v>72</v>
      </c>
      <c r="AY105" s="259" t="s">
        <v>117</v>
      </c>
    </row>
    <row r="106" s="12" customFormat="1">
      <c r="B106" s="228"/>
      <c r="C106" s="229"/>
      <c r="D106" s="213" t="s">
        <v>168</v>
      </c>
      <c r="E106" s="230" t="s">
        <v>19</v>
      </c>
      <c r="F106" s="231" t="s">
        <v>328</v>
      </c>
      <c r="G106" s="229"/>
      <c r="H106" s="232">
        <v>49.700000000000003</v>
      </c>
      <c r="I106" s="233"/>
      <c r="J106" s="229"/>
      <c r="K106" s="229"/>
      <c r="L106" s="234"/>
      <c r="M106" s="235"/>
      <c r="N106" s="236"/>
      <c r="O106" s="236"/>
      <c r="P106" s="236"/>
      <c r="Q106" s="236"/>
      <c r="R106" s="236"/>
      <c r="S106" s="236"/>
      <c r="T106" s="237"/>
      <c r="AT106" s="238" t="s">
        <v>168</v>
      </c>
      <c r="AU106" s="238" t="s">
        <v>82</v>
      </c>
      <c r="AV106" s="12" t="s">
        <v>82</v>
      </c>
      <c r="AW106" s="12" t="s">
        <v>33</v>
      </c>
      <c r="AX106" s="12" t="s">
        <v>72</v>
      </c>
      <c r="AY106" s="238" t="s">
        <v>117</v>
      </c>
    </row>
    <row r="107" s="14" customFormat="1">
      <c r="B107" s="250"/>
      <c r="C107" s="251"/>
      <c r="D107" s="213" t="s">
        <v>168</v>
      </c>
      <c r="E107" s="252" t="s">
        <v>19</v>
      </c>
      <c r="F107" s="253" t="s">
        <v>329</v>
      </c>
      <c r="G107" s="251"/>
      <c r="H107" s="252" t="s">
        <v>19</v>
      </c>
      <c r="I107" s="254"/>
      <c r="J107" s="251"/>
      <c r="K107" s="251"/>
      <c r="L107" s="255"/>
      <c r="M107" s="256"/>
      <c r="N107" s="257"/>
      <c r="O107" s="257"/>
      <c r="P107" s="257"/>
      <c r="Q107" s="257"/>
      <c r="R107" s="257"/>
      <c r="S107" s="257"/>
      <c r="T107" s="258"/>
      <c r="AT107" s="259" t="s">
        <v>168</v>
      </c>
      <c r="AU107" s="259" t="s">
        <v>82</v>
      </c>
      <c r="AV107" s="14" t="s">
        <v>80</v>
      </c>
      <c r="AW107" s="14" t="s">
        <v>33</v>
      </c>
      <c r="AX107" s="14" t="s">
        <v>72</v>
      </c>
      <c r="AY107" s="259" t="s">
        <v>117</v>
      </c>
    </row>
    <row r="108" s="12" customFormat="1">
      <c r="B108" s="228"/>
      <c r="C108" s="229"/>
      <c r="D108" s="213" t="s">
        <v>168</v>
      </c>
      <c r="E108" s="230" t="s">
        <v>19</v>
      </c>
      <c r="F108" s="231" t="s">
        <v>330</v>
      </c>
      <c r="G108" s="229"/>
      <c r="H108" s="232">
        <v>25.559999999999999</v>
      </c>
      <c r="I108" s="233"/>
      <c r="J108" s="229"/>
      <c r="K108" s="229"/>
      <c r="L108" s="234"/>
      <c r="M108" s="235"/>
      <c r="N108" s="236"/>
      <c r="O108" s="236"/>
      <c r="P108" s="236"/>
      <c r="Q108" s="236"/>
      <c r="R108" s="236"/>
      <c r="S108" s="236"/>
      <c r="T108" s="237"/>
      <c r="AT108" s="238" t="s">
        <v>168</v>
      </c>
      <c r="AU108" s="238" t="s">
        <v>82</v>
      </c>
      <c r="AV108" s="12" t="s">
        <v>82</v>
      </c>
      <c r="AW108" s="12" t="s">
        <v>33</v>
      </c>
      <c r="AX108" s="12" t="s">
        <v>72</v>
      </c>
      <c r="AY108" s="238" t="s">
        <v>117</v>
      </c>
    </row>
    <row r="109" s="13" customFormat="1">
      <c r="B109" s="239"/>
      <c r="C109" s="240"/>
      <c r="D109" s="213" t="s">
        <v>168</v>
      </c>
      <c r="E109" s="241" t="s">
        <v>19</v>
      </c>
      <c r="F109" s="242" t="s">
        <v>170</v>
      </c>
      <c r="G109" s="240"/>
      <c r="H109" s="243">
        <v>75.260000000000005</v>
      </c>
      <c r="I109" s="244"/>
      <c r="J109" s="240"/>
      <c r="K109" s="240"/>
      <c r="L109" s="245"/>
      <c r="M109" s="246"/>
      <c r="N109" s="247"/>
      <c r="O109" s="247"/>
      <c r="P109" s="247"/>
      <c r="Q109" s="247"/>
      <c r="R109" s="247"/>
      <c r="S109" s="247"/>
      <c r="T109" s="248"/>
      <c r="AT109" s="249" t="s">
        <v>168</v>
      </c>
      <c r="AU109" s="249" t="s">
        <v>82</v>
      </c>
      <c r="AV109" s="13" t="s">
        <v>137</v>
      </c>
      <c r="AW109" s="13" t="s">
        <v>4</v>
      </c>
      <c r="AX109" s="13" t="s">
        <v>80</v>
      </c>
      <c r="AY109" s="249" t="s">
        <v>117</v>
      </c>
    </row>
    <row r="110" s="1" customFormat="1" ht="36" customHeight="1">
      <c r="B110" s="37"/>
      <c r="C110" s="201" t="s">
        <v>141</v>
      </c>
      <c r="D110" s="201" t="s">
        <v>118</v>
      </c>
      <c r="E110" s="202" t="s">
        <v>331</v>
      </c>
      <c r="F110" s="203" t="s">
        <v>332</v>
      </c>
      <c r="G110" s="204" t="s">
        <v>191</v>
      </c>
      <c r="H110" s="205">
        <v>120</v>
      </c>
      <c r="I110" s="206"/>
      <c r="J110" s="205">
        <f>ROUND(I110*H110,1)</f>
        <v>0</v>
      </c>
      <c r="K110" s="203" t="s">
        <v>122</v>
      </c>
      <c r="L110" s="42"/>
      <c r="M110" s="207" t="s">
        <v>19</v>
      </c>
      <c r="N110" s="208" t="s">
        <v>43</v>
      </c>
      <c r="O110" s="82"/>
      <c r="P110" s="209">
        <f>O110*H110</f>
        <v>0</v>
      </c>
      <c r="Q110" s="209">
        <v>0</v>
      </c>
      <c r="R110" s="209">
        <f>Q110*H110</f>
        <v>0</v>
      </c>
      <c r="S110" s="209">
        <v>0</v>
      </c>
      <c r="T110" s="210">
        <f>S110*H110</f>
        <v>0</v>
      </c>
      <c r="AR110" s="211" t="s">
        <v>137</v>
      </c>
      <c r="AT110" s="211" t="s">
        <v>118</v>
      </c>
      <c r="AU110" s="211" t="s">
        <v>82</v>
      </c>
      <c r="AY110" s="16" t="s">
        <v>117</v>
      </c>
      <c r="BE110" s="212">
        <f>IF(N110="základní",J110,0)</f>
        <v>0</v>
      </c>
      <c r="BF110" s="212">
        <f>IF(N110="snížená",J110,0)</f>
        <v>0</v>
      </c>
      <c r="BG110" s="212">
        <f>IF(N110="zákl. přenesená",J110,0)</f>
        <v>0</v>
      </c>
      <c r="BH110" s="212">
        <f>IF(N110="sníž. přenesená",J110,0)</f>
        <v>0</v>
      </c>
      <c r="BI110" s="212">
        <f>IF(N110="nulová",J110,0)</f>
        <v>0</v>
      </c>
      <c r="BJ110" s="16" t="s">
        <v>80</v>
      </c>
      <c r="BK110" s="212">
        <f>ROUND(I110*H110,1)</f>
        <v>0</v>
      </c>
      <c r="BL110" s="16" t="s">
        <v>137</v>
      </c>
      <c r="BM110" s="211" t="s">
        <v>333</v>
      </c>
    </row>
    <row r="111" s="1" customFormat="1">
      <c r="B111" s="37"/>
      <c r="C111" s="38"/>
      <c r="D111" s="213" t="s">
        <v>161</v>
      </c>
      <c r="E111" s="38"/>
      <c r="F111" s="214" t="s">
        <v>334</v>
      </c>
      <c r="G111" s="38"/>
      <c r="H111" s="38"/>
      <c r="I111" s="134"/>
      <c r="J111" s="38"/>
      <c r="K111" s="38"/>
      <c r="L111" s="42"/>
      <c r="M111" s="215"/>
      <c r="N111" s="82"/>
      <c r="O111" s="82"/>
      <c r="P111" s="82"/>
      <c r="Q111" s="82"/>
      <c r="R111" s="82"/>
      <c r="S111" s="82"/>
      <c r="T111" s="83"/>
      <c r="AT111" s="16" t="s">
        <v>161</v>
      </c>
      <c r="AU111" s="16" t="s">
        <v>82</v>
      </c>
    </row>
    <row r="112" s="1" customFormat="1" ht="16.5" customHeight="1">
      <c r="B112" s="37"/>
      <c r="C112" s="260" t="s">
        <v>146</v>
      </c>
      <c r="D112" s="260" t="s">
        <v>207</v>
      </c>
      <c r="E112" s="261" t="s">
        <v>335</v>
      </c>
      <c r="F112" s="262" t="s">
        <v>336</v>
      </c>
      <c r="G112" s="263" t="s">
        <v>165</v>
      </c>
      <c r="H112" s="264">
        <v>19.800000000000001</v>
      </c>
      <c r="I112" s="265"/>
      <c r="J112" s="264">
        <f>ROUND(I112*H112,1)</f>
        <v>0</v>
      </c>
      <c r="K112" s="262" t="s">
        <v>122</v>
      </c>
      <c r="L112" s="266"/>
      <c r="M112" s="267" t="s">
        <v>19</v>
      </c>
      <c r="N112" s="268" t="s">
        <v>43</v>
      </c>
      <c r="O112" s="82"/>
      <c r="P112" s="209">
        <f>O112*H112</f>
        <v>0</v>
      </c>
      <c r="Q112" s="209">
        <v>0.20999999999999999</v>
      </c>
      <c r="R112" s="209">
        <f>Q112*H112</f>
        <v>4.1580000000000004</v>
      </c>
      <c r="S112" s="209">
        <v>0</v>
      </c>
      <c r="T112" s="210">
        <f>S112*H112</f>
        <v>0</v>
      </c>
      <c r="AR112" s="211" t="s">
        <v>337</v>
      </c>
      <c r="AT112" s="211" t="s">
        <v>207</v>
      </c>
      <c r="AU112" s="211" t="s">
        <v>82</v>
      </c>
      <c r="AY112" s="16" t="s">
        <v>117</v>
      </c>
      <c r="BE112" s="212">
        <f>IF(N112="základní",J112,0)</f>
        <v>0</v>
      </c>
      <c r="BF112" s="212">
        <f>IF(N112="snížená",J112,0)</f>
        <v>0</v>
      </c>
      <c r="BG112" s="212">
        <f>IF(N112="zákl. přenesená",J112,0)</f>
        <v>0</v>
      </c>
      <c r="BH112" s="212">
        <f>IF(N112="sníž. přenesená",J112,0)</f>
        <v>0</v>
      </c>
      <c r="BI112" s="212">
        <f>IF(N112="nulová",J112,0)</f>
        <v>0</v>
      </c>
      <c r="BJ112" s="16" t="s">
        <v>80</v>
      </c>
      <c r="BK112" s="212">
        <f>ROUND(I112*H112,1)</f>
        <v>0</v>
      </c>
      <c r="BL112" s="16" t="s">
        <v>337</v>
      </c>
      <c r="BM112" s="211" t="s">
        <v>338</v>
      </c>
    </row>
    <row r="113" s="12" customFormat="1">
      <c r="B113" s="228"/>
      <c r="C113" s="229"/>
      <c r="D113" s="213" t="s">
        <v>168</v>
      </c>
      <c r="E113" s="230" t="s">
        <v>19</v>
      </c>
      <c r="F113" s="231" t="s">
        <v>339</v>
      </c>
      <c r="G113" s="229"/>
      <c r="H113" s="232">
        <v>19.800000000000001</v>
      </c>
      <c r="I113" s="233"/>
      <c r="J113" s="229"/>
      <c r="K113" s="229"/>
      <c r="L113" s="234"/>
      <c r="M113" s="235"/>
      <c r="N113" s="236"/>
      <c r="O113" s="236"/>
      <c r="P113" s="236"/>
      <c r="Q113" s="236"/>
      <c r="R113" s="236"/>
      <c r="S113" s="236"/>
      <c r="T113" s="237"/>
      <c r="AT113" s="238" t="s">
        <v>168</v>
      </c>
      <c r="AU113" s="238" t="s">
        <v>82</v>
      </c>
      <c r="AV113" s="12" t="s">
        <v>82</v>
      </c>
      <c r="AW113" s="12" t="s">
        <v>33</v>
      </c>
      <c r="AX113" s="12" t="s">
        <v>72</v>
      </c>
      <c r="AY113" s="238" t="s">
        <v>117</v>
      </c>
    </row>
    <row r="114" s="13" customFormat="1">
      <c r="B114" s="239"/>
      <c r="C114" s="240"/>
      <c r="D114" s="213" t="s">
        <v>168</v>
      </c>
      <c r="E114" s="241" t="s">
        <v>19</v>
      </c>
      <c r="F114" s="242" t="s">
        <v>170</v>
      </c>
      <c r="G114" s="240"/>
      <c r="H114" s="243">
        <v>19.800000000000001</v>
      </c>
      <c r="I114" s="244"/>
      <c r="J114" s="240"/>
      <c r="K114" s="240"/>
      <c r="L114" s="245"/>
      <c r="M114" s="246"/>
      <c r="N114" s="247"/>
      <c r="O114" s="247"/>
      <c r="P114" s="247"/>
      <c r="Q114" s="247"/>
      <c r="R114" s="247"/>
      <c r="S114" s="247"/>
      <c r="T114" s="248"/>
      <c r="AT114" s="249" t="s">
        <v>168</v>
      </c>
      <c r="AU114" s="249" t="s">
        <v>82</v>
      </c>
      <c r="AV114" s="13" t="s">
        <v>137</v>
      </c>
      <c r="AW114" s="13" t="s">
        <v>4</v>
      </c>
      <c r="AX114" s="13" t="s">
        <v>80</v>
      </c>
      <c r="AY114" s="249" t="s">
        <v>117</v>
      </c>
    </row>
    <row r="115" s="1" customFormat="1" ht="36" customHeight="1">
      <c r="B115" s="37"/>
      <c r="C115" s="201" t="s">
        <v>219</v>
      </c>
      <c r="D115" s="201" t="s">
        <v>118</v>
      </c>
      <c r="E115" s="202" t="s">
        <v>340</v>
      </c>
      <c r="F115" s="203" t="s">
        <v>341</v>
      </c>
      <c r="G115" s="204" t="s">
        <v>191</v>
      </c>
      <c r="H115" s="205">
        <v>120</v>
      </c>
      <c r="I115" s="206"/>
      <c r="J115" s="205">
        <f>ROUND(I115*H115,1)</f>
        <v>0</v>
      </c>
      <c r="K115" s="203" t="s">
        <v>122</v>
      </c>
      <c r="L115" s="42"/>
      <c r="M115" s="207" t="s">
        <v>19</v>
      </c>
      <c r="N115" s="208" t="s">
        <v>43</v>
      </c>
      <c r="O115" s="82"/>
      <c r="P115" s="209">
        <f>O115*H115</f>
        <v>0</v>
      </c>
      <c r="Q115" s="209">
        <v>0</v>
      </c>
      <c r="R115" s="209">
        <f>Q115*H115</f>
        <v>0</v>
      </c>
      <c r="S115" s="209">
        <v>0</v>
      </c>
      <c r="T115" s="210">
        <f>S115*H115</f>
        <v>0</v>
      </c>
      <c r="AR115" s="211" t="s">
        <v>137</v>
      </c>
      <c r="AT115" s="211" t="s">
        <v>118</v>
      </c>
      <c r="AU115" s="211" t="s">
        <v>82</v>
      </c>
      <c r="AY115" s="16" t="s">
        <v>117</v>
      </c>
      <c r="BE115" s="212">
        <f>IF(N115="základní",J115,0)</f>
        <v>0</v>
      </c>
      <c r="BF115" s="212">
        <f>IF(N115="snížená",J115,0)</f>
        <v>0</v>
      </c>
      <c r="BG115" s="212">
        <f>IF(N115="zákl. přenesená",J115,0)</f>
        <v>0</v>
      </c>
      <c r="BH115" s="212">
        <f>IF(N115="sníž. přenesená",J115,0)</f>
        <v>0</v>
      </c>
      <c r="BI115" s="212">
        <f>IF(N115="nulová",J115,0)</f>
        <v>0</v>
      </c>
      <c r="BJ115" s="16" t="s">
        <v>80</v>
      </c>
      <c r="BK115" s="212">
        <f>ROUND(I115*H115,1)</f>
        <v>0</v>
      </c>
      <c r="BL115" s="16" t="s">
        <v>137</v>
      </c>
      <c r="BM115" s="211" t="s">
        <v>342</v>
      </c>
    </row>
    <row r="116" s="1" customFormat="1">
      <c r="B116" s="37"/>
      <c r="C116" s="38"/>
      <c r="D116" s="213" t="s">
        <v>161</v>
      </c>
      <c r="E116" s="38"/>
      <c r="F116" s="214" t="s">
        <v>343</v>
      </c>
      <c r="G116" s="38"/>
      <c r="H116" s="38"/>
      <c r="I116" s="134"/>
      <c r="J116" s="38"/>
      <c r="K116" s="38"/>
      <c r="L116" s="42"/>
      <c r="M116" s="215"/>
      <c r="N116" s="82"/>
      <c r="O116" s="82"/>
      <c r="P116" s="82"/>
      <c r="Q116" s="82"/>
      <c r="R116" s="82"/>
      <c r="S116" s="82"/>
      <c r="T116" s="83"/>
      <c r="AT116" s="16" t="s">
        <v>161</v>
      </c>
      <c r="AU116" s="16" t="s">
        <v>82</v>
      </c>
    </row>
    <row r="117" s="1" customFormat="1" ht="16.5" customHeight="1">
      <c r="B117" s="37"/>
      <c r="C117" s="260" t="s">
        <v>210</v>
      </c>
      <c r="D117" s="260" t="s">
        <v>207</v>
      </c>
      <c r="E117" s="261" t="s">
        <v>344</v>
      </c>
      <c r="F117" s="262" t="s">
        <v>345</v>
      </c>
      <c r="G117" s="263" t="s">
        <v>346</v>
      </c>
      <c r="H117" s="264">
        <v>0.070000000000000007</v>
      </c>
      <c r="I117" s="265"/>
      <c r="J117" s="264">
        <f>ROUND(I117*H117,1)</f>
        <v>0</v>
      </c>
      <c r="K117" s="262" t="s">
        <v>122</v>
      </c>
      <c r="L117" s="266"/>
      <c r="M117" s="267" t="s">
        <v>19</v>
      </c>
      <c r="N117" s="268" t="s">
        <v>43</v>
      </c>
      <c r="O117" s="82"/>
      <c r="P117" s="209">
        <f>O117*H117</f>
        <v>0</v>
      </c>
      <c r="Q117" s="209">
        <v>0.001</v>
      </c>
      <c r="R117" s="209">
        <f>Q117*H117</f>
        <v>7.0000000000000007E-05</v>
      </c>
      <c r="S117" s="209">
        <v>0</v>
      </c>
      <c r="T117" s="210">
        <f>S117*H117</f>
        <v>0</v>
      </c>
      <c r="AR117" s="211" t="s">
        <v>210</v>
      </c>
      <c r="AT117" s="211" t="s">
        <v>207</v>
      </c>
      <c r="AU117" s="211" t="s">
        <v>82</v>
      </c>
      <c r="AY117" s="16" t="s">
        <v>117</v>
      </c>
      <c r="BE117" s="212">
        <f>IF(N117="základní",J117,0)</f>
        <v>0</v>
      </c>
      <c r="BF117" s="212">
        <f>IF(N117="snížená",J117,0)</f>
        <v>0</v>
      </c>
      <c r="BG117" s="212">
        <f>IF(N117="zákl. přenesená",J117,0)</f>
        <v>0</v>
      </c>
      <c r="BH117" s="212">
        <f>IF(N117="sníž. přenesená",J117,0)</f>
        <v>0</v>
      </c>
      <c r="BI117" s="212">
        <f>IF(N117="nulová",J117,0)</f>
        <v>0</v>
      </c>
      <c r="BJ117" s="16" t="s">
        <v>80</v>
      </c>
      <c r="BK117" s="212">
        <f>ROUND(I117*H117,1)</f>
        <v>0</v>
      </c>
      <c r="BL117" s="16" t="s">
        <v>137</v>
      </c>
      <c r="BM117" s="211" t="s">
        <v>347</v>
      </c>
    </row>
    <row r="118" s="12" customFormat="1">
      <c r="B118" s="228"/>
      <c r="C118" s="229"/>
      <c r="D118" s="213" t="s">
        <v>168</v>
      </c>
      <c r="E118" s="230" t="s">
        <v>19</v>
      </c>
      <c r="F118" s="231" t="s">
        <v>348</v>
      </c>
      <c r="G118" s="229"/>
      <c r="H118" s="232">
        <v>4.7999999999999998</v>
      </c>
      <c r="I118" s="233"/>
      <c r="J118" s="229"/>
      <c r="K118" s="229"/>
      <c r="L118" s="234"/>
      <c r="M118" s="235"/>
      <c r="N118" s="236"/>
      <c r="O118" s="236"/>
      <c r="P118" s="236"/>
      <c r="Q118" s="236"/>
      <c r="R118" s="236"/>
      <c r="S118" s="236"/>
      <c r="T118" s="237"/>
      <c r="AT118" s="238" t="s">
        <v>168</v>
      </c>
      <c r="AU118" s="238" t="s">
        <v>82</v>
      </c>
      <c r="AV118" s="12" t="s">
        <v>82</v>
      </c>
      <c r="AW118" s="12" t="s">
        <v>33</v>
      </c>
      <c r="AX118" s="12" t="s">
        <v>72</v>
      </c>
      <c r="AY118" s="238" t="s">
        <v>117</v>
      </c>
    </row>
    <row r="119" s="12" customFormat="1">
      <c r="B119" s="228"/>
      <c r="C119" s="229"/>
      <c r="D119" s="213" t="s">
        <v>168</v>
      </c>
      <c r="E119" s="230" t="s">
        <v>19</v>
      </c>
      <c r="F119" s="231" t="s">
        <v>349</v>
      </c>
      <c r="G119" s="229"/>
      <c r="H119" s="232">
        <v>0.070000000000000007</v>
      </c>
      <c r="I119" s="233"/>
      <c r="J119" s="229"/>
      <c r="K119" s="229"/>
      <c r="L119" s="234"/>
      <c r="M119" s="235"/>
      <c r="N119" s="236"/>
      <c r="O119" s="236"/>
      <c r="P119" s="236"/>
      <c r="Q119" s="236"/>
      <c r="R119" s="236"/>
      <c r="S119" s="236"/>
      <c r="T119" s="237"/>
      <c r="AT119" s="238" t="s">
        <v>168</v>
      </c>
      <c r="AU119" s="238" t="s">
        <v>82</v>
      </c>
      <c r="AV119" s="12" t="s">
        <v>82</v>
      </c>
      <c r="AW119" s="12" t="s">
        <v>33</v>
      </c>
      <c r="AX119" s="12" t="s">
        <v>80</v>
      </c>
      <c r="AY119" s="238" t="s">
        <v>117</v>
      </c>
    </row>
    <row r="120" s="1" customFormat="1" ht="16.5" customHeight="1">
      <c r="B120" s="37"/>
      <c r="C120" s="201" t="s">
        <v>227</v>
      </c>
      <c r="D120" s="201" t="s">
        <v>118</v>
      </c>
      <c r="E120" s="202" t="s">
        <v>350</v>
      </c>
      <c r="F120" s="203" t="s">
        <v>351</v>
      </c>
      <c r="G120" s="204" t="s">
        <v>191</v>
      </c>
      <c r="H120" s="205">
        <v>120</v>
      </c>
      <c r="I120" s="206"/>
      <c r="J120" s="205">
        <f>ROUND(I120*H120,1)</f>
        <v>0</v>
      </c>
      <c r="K120" s="203" t="s">
        <v>122</v>
      </c>
      <c r="L120" s="42"/>
      <c r="M120" s="207" t="s">
        <v>19</v>
      </c>
      <c r="N120" s="208" t="s">
        <v>43</v>
      </c>
      <c r="O120" s="82"/>
      <c r="P120" s="209">
        <f>O120*H120</f>
        <v>0</v>
      </c>
      <c r="Q120" s="209">
        <v>0</v>
      </c>
      <c r="R120" s="209">
        <f>Q120*H120</f>
        <v>0</v>
      </c>
      <c r="S120" s="209">
        <v>0</v>
      </c>
      <c r="T120" s="210">
        <f>S120*H120</f>
        <v>0</v>
      </c>
      <c r="AR120" s="211" t="s">
        <v>137</v>
      </c>
      <c r="AT120" s="211" t="s">
        <v>118</v>
      </c>
      <c r="AU120" s="211" t="s">
        <v>82</v>
      </c>
      <c r="AY120" s="16" t="s">
        <v>117</v>
      </c>
      <c r="BE120" s="212">
        <f>IF(N120="základní",J120,0)</f>
        <v>0</v>
      </c>
      <c r="BF120" s="212">
        <f>IF(N120="snížená",J120,0)</f>
        <v>0</v>
      </c>
      <c r="BG120" s="212">
        <f>IF(N120="zákl. přenesená",J120,0)</f>
        <v>0</v>
      </c>
      <c r="BH120" s="212">
        <f>IF(N120="sníž. přenesená",J120,0)</f>
        <v>0</v>
      </c>
      <c r="BI120" s="212">
        <f>IF(N120="nulová",J120,0)</f>
        <v>0</v>
      </c>
      <c r="BJ120" s="16" t="s">
        <v>80</v>
      </c>
      <c r="BK120" s="212">
        <f>ROUND(I120*H120,1)</f>
        <v>0</v>
      </c>
      <c r="BL120" s="16" t="s">
        <v>137</v>
      </c>
      <c r="BM120" s="211" t="s">
        <v>352</v>
      </c>
    </row>
    <row r="121" s="1" customFormat="1" ht="16.5" customHeight="1">
      <c r="B121" s="37"/>
      <c r="C121" s="201" t="s">
        <v>231</v>
      </c>
      <c r="D121" s="201" t="s">
        <v>118</v>
      </c>
      <c r="E121" s="202" t="s">
        <v>353</v>
      </c>
      <c r="F121" s="203" t="s">
        <v>354</v>
      </c>
      <c r="G121" s="204" t="s">
        <v>165</v>
      </c>
      <c r="H121" s="205">
        <v>6</v>
      </c>
      <c r="I121" s="206"/>
      <c r="J121" s="205">
        <f>ROUND(I121*H121,1)</f>
        <v>0</v>
      </c>
      <c r="K121" s="203" t="s">
        <v>122</v>
      </c>
      <c r="L121" s="42"/>
      <c r="M121" s="207" t="s">
        <v>19</v>
      </c>
      <c r="N121" s="208" t="s">
        <v>43</v>
      </c>
      <c r="O121" s="82"/>
      <c r="P121" s="209">
        <f>O121*H121</f>
        <v>0</v>
      </c>
      <c r="Q121" s="209">
        <v>0</v>
      </c>
      <c r="R121" s="209">
        <f>Q121*H121</f>
        <v>0</v>
      </c>
      <c r="S121" s="209">
        <v>0</v>
      </c>
      <c r="T121" s="210">
        <f>S121*H121</f>
        <v>0</v>
      </c>
      <c r="AR121" s="211" t="s">
        <v>137</v>
      </c>
      <c r="AT121" s="211" t="s">
        <v>118</v>
      </c>
      <c r="AU121" s="211" t="s">
        <v>82</v>
      </c>
      <c r="AY121" s="16" t="s">
        <v>117</v>
      </c>
      <c r="BE121" s="212">
        <f>IF(N121="základní",J121,0)</f>
        <v>0</v>
      </c>
      <c r="BF121" s="212">
        <f>IF(N121="snížená",J121,0)</f>
        <v>0</v>
      </c>
      <c r="BG121" s="212">
        <f>IF(N121="zákl. přenesená",J121,0)</f>
        <v>0</v>
      </c>
      <c r="BH121" s="212">
        <f>IF(N121="sníž. přenesená",J121,0)</f>
        <v>0</v>
      </c>
      <c r="BI121" s="212">
        <f>IF(N121="nulová",J121,0)</f>
        <v>0</v>
      </c>
      <c r="BJ121" s="16" t="s">
        <v>80</v>
      </c>
      <c r="BK121" s="212">
        <f>ROUND(I121*H121,1)</f>
        <v>0</v>
      </c>
      <c r="BL121" s="16" t="s">
        <v>137</v>
      </c>
      <c r="BM121" s="211" t="s">
        <v>355</v>
      </c>
    </row>
    <row r="122" s="1" customFormat="1">
      <c r="B122" s="37"/>
      <c r="C122" s="38"/>
      <c r="D122" s="213" t="s">
        <v>161</v>
      </c>
      <c r="E122" s="38"/>
      <c r="F122" s="214" t="s">
        <v>356</v>
      </c>
      <c r="G122" s="38"/>
      <c r="H122" s="38"/>
      <c r="I122" s="134"/>
      <c r="J122" s="38"/>
      <c r="K122" s="38"/>
      <c r="L122" s="42"/>
      <c r="M122" s="215"/>
      <c r="N122" s="82"/>
      <c r="O122" s="82"/>
      <c r="P122" s="82"/>
      <c r="Q122" s="82"/>
      <c r="R122" s="82"/>
      <c r="S122" s="82"/>
      <c r="T122" s="83"/>
      <c r="AT122" s="16" t="s">
        <v>161</v>
      </c>
      <c r="AU122" s="16" t="s">
        <v>82</v>
      </c>
    </row>
    <row r="123" s="1" customFormat="1" ht="24" customHeight="1">
      <c r="B123" s="37"/>
      <c r="C123" s="201" t="s">
        <v>236</v>
      </c>
      <c r="D123" s="201" t="s">
        <v>118</v>
      </c>
      <c r="E123" s="202" t="s">
        <v>357</v>
      </c>
      <c r="F123" s="203" t="s">
        <v>358</v>
      </c>
      <c r="G123" s="204" t="s">
        <v>165</v>
      </c>
      <c r="H123" s="205">
        <v>54</v>
      </c>
      <c r="I123" s="206"/>
      <c r="J123" s="205">
        <f>ROUND(I123*H123,1)</f>
        <v>0</v>
      </c>
      <c r="K123" s="203" t="s">
        <v>122</v>
      </c>
      <c r="L123" s="42"/>
      <c r="M123" s="207" t="s">
        <v>19</v>
      </c>
      <c r="N123" s="208" t="s">
        <v>43</v>
      </c>
      <c r="O123" s="82"/>
      <c r="P123" s="209">
        <f>O123*H123</f>
        <v>0</v>
      </c>
      <c r="Q123" s="209">
        <v>0</v>
      </c>
      <c r="R123" s="209">
        <f>Q123*H123</f>
        <v>0</v>
      </c>
      <c r="S123" s="209">
        <v>0</v>
      </c>
      <c r="T123" s="210">
        <f>S123*H123</f>
        <v>0</v>
      </c>
      <c r="AR123" s="211" t="s">
        <v>137</v>
      </c>
      <c r="AT123" s="211" t="s">
        <v>118</v>
      </c>
      <c r="AU123" s="211" t="s">
        <v>82</v>
      </c>
      <c r="AY123" s="16" t="s">
        <v>117</v>
      </c>
      <c r="BE123" s="212">
        <f>IF(N123="základní",J123,0)</f>
        <v>0</v>
      </c>
      <c r="BF123" s="212">
        <f>IF(N123="snížená",J123,0)</f>
        <v>0</v>
      </c>
      <c r="BG123" s="212">
        <f>IF(N123="zákl. přenesená",J123,0)</f>
        <v>0</v>
      </c>
      <c r="BH123" s="212">
        <f>IF(N123="sníž. přenesená",J123,0)</f>
        <v>0</v>
      </c>
      <c r="BI123" s="212">
        <f>IF(N123="nulová",J123,0)</f>
        <v>0</v>
      </c>
      <c r="BJ123" s="16" t="s">
        <v>80</v>
      </c>
      <c r="BK123" s="212">
        <f>ROUND(I123*H123,1)</f>
        <v>0</v>
      </c>
      <c r="BL123" s="16" t="s">
        <v>137</v>
      </c>
      <c r="BM123" s="211" t="s">
        <v>359</v>
      </c>
    </row>
    <row r="124" s="1" customFormat="1">
      <c r="B124" s="37"/>
      <c r="C124" s="38"/>
      <c r="D124" s="213" t="s">
        <v>161</v>
      </c>
      <c r="E124" s="38"/>
      <c r="F124" s="214" t="s">
        <v>356</v>
      </c>
      <c r="G124" s="38"/>
      <c r="H124" s="38"/>
      <c r="I124" s="134"/>
      <c r="J124" s="38"/>
      <c r="K124" s="38"/>
      <c r="L124" s="42"/>
      <c r="M124" s="215"/>
      <c r="N124" s="82"/>
      <c r="O124" s="82"/>
      <c r="P124" s="82"/>
      <c r="Q124" s="82"/>
      <c r="R124" s="82"/>
      <c r="S124" s="82"/>
      <c r="T124" s="83"/>
      <c r="AT124" s="16" t="s">
        <v>161</v>
      </c>
      <c r="AU124" s="16" t="s">
        <v>82</v>
      </c>
    </row>
    <row r="125" s="12" customFormat="1">
      <c r="B125" s="228"/>
      <c r="C125" s="229"/>
      <c r="D125" s="213" t="s">
        <v>168</v>
      </c>
      <c r="E125" s="230" t="s">
        <v>19</v>
      </c>
      <c r="F125" s="231" t="s">
        <v>360</v>
      </c>
      <c r="G125" s="229"/>
      <c r="H125" s="232">
        <v>54</v>
      </c>
      <c r="I125" s="233"/>
      <c r="J125" s="229"/>
      <c r="K125" s="229"/>
      <c r="L125" s="234"/>
      <c r="M125" s="235"/>
      <c r="N125" s="236"/>
      <c r="O125" s="236"/>
      <c r="P125" s="236"/>
      <c r="Q125" s="236"/>
      <c r="R125" s="236"/>
      <c r="S125" s="236"/>
      <c r="T125" s="237"/>
      <c r="AT125" s="238" t="s">
        <v>168</v>
      </c>
      <c r="AU125" s="238" t="s">
        <v>82</v>
      </c>
      <c r="AV125" s="12" t="s">
        <v>82</v>
      </c>
      <c r="AW125" s="12" t="s">
        <v>33</v>
      </c>
      <c r="AX125" s="12" t="s">
        <v>72</v>
      </c>
      <c r="AY125" s="238" t="s">
        <v>117</v>
      </c>
    </row>
    <row r="126" s="13" customFormat="1">
      <c r="B126" s="239"/>
      <c r="C126" s="240"/>
      <c r="D126" s="213" t="s">
        <v>168</v>
      </c>
      <c r="E126" s="241" t="s">
        <v>19</v>
      </c>
      <c r="F126" s="242" t="s">
        <v>170</v>
      </c>
      <c r="G126" s="240"/>
      <c r="H126" s="243">
        <v>54</v>
      </c>
      <c r="I126" s="244"/>
      <c r="J126" s="240"/>
      <c r="K126" s="240"/>
      <c r="L126" s="245"/>
      <c r="M126" s="246"/>
      <c r="N126" s="247"/>
      <c r="O126" s="247"/>
      <c r="P126" s="247"/>
      <c r="Q126" s="247"/>
      <c r="R126" s="247"/>
      <c r="S126" s="247"/>
      <c r="T126" s="248"/>
      <c r="AT126" s="249" t="s">
        <v>168</v>
      </c>
      <c r="AU126" s="249" t="s">
        <v>82</v>
      </c>
      <c r="AV126" s="13" t="s">
        <v>137</v>
      </c>
      <c r="AW126" s="13" t="s">
        <v>4</v>
      </c>
      <c r="AX126" s="13" t="s">
        <v>80</v>
      </c>
      <c r="AY126" s="249" t="s">
        <v>117</v>
      </c>
    </row>
    <row r="127" s="10" customFormat="1" ht="22.8" customHeight="1">
      <c r="B127" s="187"/>
      <c r="C127" s="188"/>
      <c r="D127" s="189" t="s">
        <v>71</v>
      </c>
      <c r="E127" s="226" t="s">
        <v>82</v>
      </c>
      <c r="F127" s="226" t="s">
        <v>361</v>
      </c>
      <c r="G127" s="188"/>
      <c r="H127" s="188"/>
      <c r="I127" s="191"/>
      <c r="J127" s="227">
        <f>BK127</f>
        <v>0</v>
      </c>
      <c r="K127" s="188"/>
      <c r="L127" s="193"/>
      <c r="M127" s="194"/>
      <c r="N127" s="195"/>
      <c r="O127" s="195"/>
      <c r="P127" s="196">
        <f>SUM(P128:P176)</f>
        <v>0</v>
      </c>
      <c r="Q127" s="195"/>
      <c r="R127" s="196">
        <f>SUM(R128:R176)</f>
        <v>53.509595599999997</v>
      </c>
      <c r="S127" s="195"/>
      <c r="T127" s="197">
        <f>SUM(T128:T176)</f>
        <v>0</v>
      </c>
      <c r="AR127" s="198" t="s">
        <v>80</v>
      </c>
      <c r="AT127" s="199" t="s">
        <v>71</v>
      </c>
      <c r="AU127" s="199" t="s">
        <v>80</v>
      </c>
      <c r="AY127" s="198" t="s">
        <v>117</v>
      </c>
      <c r="BK127" s="200">
        <f>SUM(BK128:BK176)</f>
        <v>0</v>
      </c>
    </row>
    <row r="128" s="1" customFormat="1" ht="36" customHeight="1">
      <c r="B128" s="37"/>
      <c r="C128" s="201" t="s">
        <v>240</v>
      </c>
      <c r="D128" s="201" t="s">
        <v>118</v>
      </c>
      <c r="E128" s="202" t="s">
        <v>362</v>
      </c>
      <c r="F128" s="203" t="s">
        <v>363</v>
      </c>
      <c r="G128" s="204" t="s">
        <v>165</v>
      </c>
      <c r="H128" s="205">
        <v>6.2999999999999998</v>
      </c>
      <c r="I128" s="206"/>
      <c r="J128" s="205">
        <f>ROUND(I128*H128,1)</f>
        <v>0</v>
      </c>
      <c r="K128" s="203" t="s">
        <v>122</v>
      </c>
      <c r="L128" s="42"/>
      <c r="M128" s="207" t="s">
        <v>19</v>
      </c>
      <c r="N128" s="208" t="s">
        <v>43</v>
      </c>
      <c r="O128" s="82"/>
      <c r="P128" s="209">
        <f>O128*H128</f>
        <v>0</v>
      </c>
      <c r="Q128" s="209">
        <v>0</v>
      </c>
      <c r="R128" s="209">
        <f>Q128*H128</f>
        <v>0</v>
      </c>
      <c r="S128" s="209">
        <v>0</v>
      </c>
      <c r="T128" s="210">
        <f>S128*H128</f>
        <v>0</v>
      </c>
      <c r="AR128" s="211" t="s">
        <v>137</v>
      </c>
      <c r="AT128" s="211" t="s">
        <v>118</v>
      </c>
      <c r="AU128" s="211" t="s">
        <v>82</v>
      </c>
      <c r="AY128" s="16" t="s">
        <v>117</v>
      </c>
      <c r="BE128" s="212">
        <f>IF(N128="základní",J128,0)</f>
        <v>0</v>
      </c>
      <c r="BF128" s="212">
        <f>IF(N128="snížená",J128,0)</f>
        <v>0</v>
      </c>
      <c r="BG128" s="212">
        <f>IF(N128="zákl. přenesená",J128,0)</f>
        <v>0</v>
      </c>
      <c r="BH128" s="212">
        <f>IF(N128="sníž. přenesená",J128,0)</f>
        <v>0</v>
      </c>
      <c r="BI128" s="212">
        <f>IF(N128="nulová",J128,0)</f>
        <v>0</v>
      </c>
      <c r="BJ128" s="16" t="s">
        <v>80</v>
      </c>
      <c r="BK128" s="212">
        <f>ROUND(I128*H128,1)</f>
        <v>0</v>
      </c>
      <c r="BL128" s="16" t="s">
        <v>137</v>
      </c>
      <c r="BM128" s="211" t="s">
        <v>364</v>
      </c>
    </row>
    <row r="129" s="1" customFormat="1">
      <c r="B129" s="37"/>
      <c r="C129" s="38"/>
      <c r="D129" s="213" t="s">
        <v>161</v>
      </c>
      <c r="E129" s="38"/>
      <c r="F129" s="214" t="s">
        <v>365</v>
      </c>
      <c r="G129" s="38"/>
      <c r="H129" s="38"/>
      <c r="I129" s="134"/>
      <c r="J129" s="38"/>
      <c r="K129" s="38"/>
      <c r="L129" s="42"/>
      <c r="M129" s="215"/>
      <c r="N129" s="82"/>
      <c r="O129" s="82"/>
      <c r="P129" s="82"/>
      <c r="Q129" s="82"/>
      <c r="R129" s="82"/>
      <c r="S129" s="82"/>
      <c r="T129" s="83"/>
      <c r="AT129" s="16" t="s">
        <v>161</v>
      </c>
      <c r="AU129" s="16" t="s">
        <v>82</v>
      </c>
    </row>
    <row r="130" s="12" customFormat="1">
      <c r="B130" s="228"/>
      <c r="C130" s="229"/>
      <c r="D130" s="213" t="s">
        <v>168</v>
      </c>
      <c r="E130" s="230" t="s">
        <v>19</v>
      </c>
      <c r="F130" s="231" t="s">
        <v>366</v>
      </c>
      <c r="G130" s="229"/>
      <c r="H130" s="232">
        <v>6.2999999999999998</v>
      </c>
      <c r="I130" s="233"/>
      <c r="J130" s="229"/>
      <c r="K130" s="229"/>
      <c r="L130" s="234"/>
      <c r="M130" s="235"/>
      <c r="N130" s="236"/>
      <c r="O130" s="236"/>
      <c r="P130" s="236"/>
      <c r="Q130" s="236"/>
      <c r="R130" s="236"/>
      <c r="S130" s="236"/>
      <c r="T130" s="237"/>
      <c r="AT130" s="238" t="s">
        <v>168</v>
      </c>
      <c r="AU130" s="238" t="s">
        <v>82</v>
      </c>
      <c r="AV130" s="12" t="s">
        <v>82</v>
      </c>
      <c r="AW130" s="12" t="s">
        <v>33</v>
      </c>
      <c r="AX130" s="12" t="s">
        <v>72</v>
      </c>
      <c r="AY130" s="238" t="s">
        <v>117</v>
      </c>
    </row>
    <row r="131" s="13" customFormat="1">
      <c r="B131" s="239"/>
      <c r="C131" s="240"/>
      <c r="D131" s="213" t="s">
        <v>168</v>
      </c>
      <c r="E131" s="241" t="s">
        <v>19</v>
      </c>
      <c r="F131" s="242" t="s">
        <v>170</v>
      </c>
      <c r="G131" s="240"/>
      <c r="H131" s="243">
        <v>6.2999999999999998</v>
      </c>
      <c r="I131" s="244"/>
      <c r="J131" s="240"/>
      <c r="K131" s="240"/>
      <c r="L131" s="245"/>
      <c r="M131" s="246"/>
      <c r="N131" s="247"/>
      <c r="O131" s="247"/>
      <c r="P131" s="247"/>
      <c r="Q131" s="247"/>
      <c r="R131" s="247"/>
      <c r="S131" s="247"/>
      <c r="T131" s="248"/>
      <c r="AT131" s="249" t="s">
        <v>168</v>
      </c>
      <c r="AU131" s="249" t="s">
        <v>82</v>
      </c>
      <c r="AV131" s="13" t="s">
        <v>137</v>
      </c>
      <c r="AW131" s="13" t="s">
        <v>4</v>
      </c>
      <c r="AX131" s="13" t="s">
        <v>80</v>
      </c>
      <c r="AY131" s="249" t="s">
        <v>117</v>
      </c>
    </row>
    <row r="132" s="1" customFormat="1" ht="36" customHeight="1">
      <c r="B132" s="37"/>
      <c r="C132" s="201" t="s">
        <v>245</v>
      </c>
      <c r="D132" s="201" t="s">
        <v>118</v>
      </c>
      <c r="E132" s="202" t="s">
        <v>367</v>
      </c>
      <c r="F132" s="203" t="s">
        <v>368</v>
      </c>
      <c r="G132" s="204" t="s">
        <v>191</v>
      </c>
      <c r="H132" s="205">
        <v>84</v>
      </c>
      <c r="I132" s="206"/>
      <c r="J132" s="205">
        <f>ROUND(I132*H132,1)</f>
        <v>0</v>
      </c>
      <c r="K132" s="203" t="s">
        <v>122</v>
      </c>
      <c r="L132" s="42"/>
      <c r="M132" s="207" t="s">
        <v>19</v>
      </c>
      <c r="N132" s="208" t="s">
        <v>43</v>
      </c>
      <c r="O132" s="82"/>
      <c r="P132" s="209">
        <f>O132*H132</f>
        <v>0</v>
      </c>
      <c r="Q132" s="209">
        <v>0.00017000000000000001</v>
      </c>
      <c r="R132" s="209">
        <f>Q132*H132</f>
        <v>0.014280000000000001</v>
      </c>
      <c r="S132" s="209">
        <v>0</v>
      </c>
      <c r="T132" s="210">
        <f>S132*H132</f>
        <v>0</v>
      </c>
      <c r="AR132" s="211" t="s">
        <v>137</v>
      </c>
      <c r="AT132" s="211" t="s">
        <v>118</v>
      </c>
      <c r="AU132" s="211" t="s">
        <v>82</v>
      </c>
      <c r="AY132" s="16" t="s">
        <v>117</v>
      </c>
      <c r="BE132" s="212">
        <f>IF(N132="základní",J132,0)</f>
        <v>0</v>
      </c>
      <c r="BF132" s="212">
        <f>IF(N132="snížená",J132,0)</f>
        <v>0</v>
      </c>
      <c r="BG132" s="212">
        <f>IF(N132="zákl. přenesená",J132,0)</f>
        <v>0</v>
      </c>
      <c r="BH132" s="212">
        <f>IF(N132="sníž. přenesená",J132,0)</f>
        <v>0</v>
      </c>
      <c r="BI132" s="212">
        <f>IF(N132="nulová",J132,0)</f>
        <v>0</v>
      </c>
      <c r="BJ132" s="16" t="s">
        <v>80</v>
      </c>
      <c r="BK132" s="212">
        <f>ROUND(I132*H132,1)</f>
        <v>0</v>
      </c>
      <c r="BL132" s="16" t="s">
        <v>137</v>
      </c>
      <c r="BM132" s="211" t="s">
        <v>369</v>
      </c>
    </row>
    <row r="133" s="1" customFormat="1">
      <c r="B133" s="37"/>
      <c r="C133" s="38"/>
      <c r="D133" s="213" t="s">
        <v>161</v>
      </c>
      <c r="E133" s="38"/>
      <c r="F133" s="214" t="s">
        <v>370</v>
      </c>
      <c r="G133" s="38"/>
      <c r="H133" s="38"/>
      <c r="I133" s="134"/>
      <c r="J133" s="38"/>
      <c r="K133" s="38"/>
      <c r="L133" s="42"/>
      <c r="M133" s="215"/>
      <c r="N133" s="82"/>
      <c r="O133" s="82"/>
      <c r="P133" s="82"/>
      <c r="Q133" s="82"/>
      <c r="R133" s="82"/>
      <c r="S133" s="82"/>
      <c r="T133" s="83"/>
      <c r="AT133" s="16" t="s">
        <v>161</v>
      </c>
      <c r="AU133" s="16" t="s">
        <v>82</v>
      </c>
    </row>
    <row r="134" s="12" customFormat="1">
      <c r="B134" s="228"/>
      <c r="C134" s="229"/>
      <c r="D134" s="213" t="s">
        <v>168</v>
      </c>
      <c r="E134" s="230" t="s">
        <v>19</v>
      </c>
      <c r="F134" s="231" t="s">
        <v>371</v>
      </c>
      <c r="G134" s="229"/>
      <c r="H134" s="232">
        <v>84</v>
      </c>
      <c r="I134" s="233"/>
      <c r="J134" s="229"/>
      <c r="K134" s="229"/>
      <c r="L134" s="234"/>
      <c r="M134" s="235"/>
      <c r="N134" s="236"/>
      <c r="O134" s="236"/>
      <c r="P134" s="236"/>
      <c r="Q134" s="236"/>
      <c r="R134" s="236"/>
      <c r="S134" s="236"/>
      <c r="T134" s="237"/>
      <c r="AT134" s="238" t="s">
        <v>168</v>
      </c>
      <c r="AU134" s="238" t="s">
        <v>82</v>
      </c>
      <c r="AV134" s="12" t="s">
        <v>82</v>
      </c>
      <c r="AW134" s="12" t="s">
        <v>33</v>
      </c>
      <c r="AX134" s="12" t="s">
        <v>72</v>
      </c>
      <c r="AY134" s="238" t="s">
        <v>117</v>
      </c>
    </row>
    <row r="135" s="13" customFormat="1">
      <c r="B135" s="239"/>
      <c r="C135" s="240"/>
      <c r="D135" s="213" t="s">
        <v>168</v>
      </c>
      <c r="E135" s="241" t="s">
        <v>19</v>
      </c>
      <c r="F135" s="242" t="s">
        <v>170</v>
      </c>
      <c r="G135" s="240"/>
      <c r="H135" s="243">
        <v>84</v>
      </c>
      <c r="I135" s="244"/>
      <c r="J135" s="240"/>
      <c r="K135" s="240"/>
      <c r="L135" s="245"/>
      <c r="M135" s="246"/>
      <c r="N135" s="247"/>
      <c r="O135" s="247"/>
      <c r="P135" s="247"/>
      <c r="Q135" s="247"/>
      <c r="R135" s="247"/>
      <c r="S135" s="247"/>
      <c r="T135" s="248"/>
      <c r="AT135" s="249" t="s">
        <v>168</v>
      </c>
      <c r="AU135" s="249" t="s">
        <v>82</v>
      </c>
      <c r="AV135" s="13" t="s">
        <v>137</v>
      </c>
      <c r="AW135" s="13" t="s">
        <v>4</v>
      </c>
      <c r="AX135" s="13" t="s">
        <v>80</v>
      </c>
      <c r="AY135" s="249" t="s">
        <v>117</v>
      </c>
    </row>
    <row r="136" s="1" customFormat="1" ht="24" customHeight="1">
      <c r="B136" s="37"/>
      <c r="C136" s="260" t="s">
        <v>250</v>
      </c>
      <c r="D136" s="260" t="s">
        <v>207</v>
      </c>
      <c r="E136" s="261" t="s">
        <v>372</v>
      </c>
      <c r="F136" s="262" t="s">
        <v>373</v>
      </c>
      <c r="G136" s="263" t="s">
        <v>191</v>
      </c>
      <c r="H136" s="264">
        <v>96.599999999999994</v>
      </c>
      <c r="I136" s="265"/>
      <c r="J136" s="264">
        <f>ROUND(I136*H136,1)</f>
        <v>0</v>
      </c>
      <c r="K136" s="262" t="s">
        <v>122</v>
      </c>
      <c r="L136" s="266"/>
      <c r="M136" s="267" t="s">
        <v>19</v>
      </c>
      <c r="N136" s="268" t="s">
        <v>43</v>
      </c>
      <c r="O136" s="82"/>
      <c r="P136" s="209">
        <f>O136*H136</f>
        <v>0</v>
      </c>
      <c r="Q136" s="209">
        <v>0.00050000000000000001</v>
      </c>
      <c r="R136" s="209">
        <f>Q136*H136</f>
        <v>0.048299999999999996</v>
      </c>
      <c r="S136" s="209">
        <v>0</v>
      </c>
      <c r="T136" s="210">
        <f>S136*H136</f>
        <v>0</v>
      </c>
      <c r="AR136" s="211" t="s">
        <v>210</v>
      </c>
      <c r="AT136" s="211" t="s">
        <v>207</v>
      </c>
      <c r="AU136" s="211" t="s">
        <v>82</v>
      </c>
      <c r="AY136" s="16" t="s">
        <v>117</v>
      </c>
      <c r="BE136" s="212">
        <f>IF(N136="základní",J136,0)</f>
        <v>0</v>
      </c>
      <c r="BF136" s="212">
        <f>IF(N136="snížená",J136,0)</f>
        <v>0</v>
      </c>
      <c r="BG136" s="212">
        <f>IF(N136="zákl. přenesená",J136,0)</f>
        <v>0</v>
      </c>
      <c r="BH136" s="212">
        <f>IF(N136="sníž. přenesená",J136,0)</f>
        <v>0</v>
      </c>
      <c r="BI136" s="212">
        <f>IF(N136="nulová",J136,0)</f>
        <v>0</v>
      </c>
      <c r="BJ136" s="16" t="s">
        <v>80</v>
      </c>
      <c r="BK136" s="212">
        <f>ROUND(I136*H136,1)</f>
        <v>0</v>
      </c>
      <c r="BL136" s="16" t="s">
        <v>137</v>
      </c>
      <c r="BM136" s="211" t="s">
        <v>374</v>
      </c>
    </row>
    <row r="137" s="12" customFormat="1">
      <c r="B137" s="228"/>
      <c r="C137" s="229"/>
      <c r="D137" s="213" t="s">
        <v>168</v>
      </c>
      <c r="E137" s="230" t="s">
        <v>19</v>
      </c>
      <c r="F137" s="231" t="s">
        <v>375</v>
      </c>
      <c r="G137" s="229"/>
      <c r="H137" s="232">
        <v>96.599999999999994</v>
      </c>
      <c r="I137" s="233"/>
      <c r="J137" s="229"/>
      <c r="K137" s="229"/>
      <c r="L137" s="234"/>
      <c r="M137" s="235"/>
      <c r="N137" s="236"/>
      <c r="O137" s="236"/>
      <c r="P137" s="236"/>
      <c r="Q137" s="236"/>
      <c r="R137" s="236"/>
      <c r="S137" s="236"/>
      <c r="T137" s="237"/>
      <c r="AT137" s="238" t="s">
        <v>168</v>
      </c>
      <c r="AU137" s="238" t="s">
        <v>82</v>
      </c>
      <c r="AV137" s="12" t="s">
        <v>82</v>
      </c>
      <c r="AW137" s="12" t="s">
        <v>33</v>
      </c>
      <c r="AX137" s="12" t="s">
        <v>72</v>
      </c>
      <c r="AY137" s="238" t="s">
        <v>117</v>
      </c>
    </row>
    <row r="138" s="13" customFormat="1">
      <c r="B138" s="239"/>
      <c r="C138" s="240"/>
      <c r="D138" s="213" t="s">
        <v>168</v>
      </c>
      <c r="E138" s="241" t="s">
        <v>19</v>
      </c>
      <c r="F138" s="242" t="s">
        <v>170</v>
      </c>
      <c r="G138" s="240"/>
      <c r="H138" s="243">
        <v>96.599999999999994</v>
      </c>
      <c r="I138" s="244"/>
      <c r="J138" s="240"/>
      <c r="K138" s="240"/>
      <c r="L138" s="245"/>
      <c r="M138" s="246"/>
      <c r="N138" s="247"/>
      <c r="O138" s="247"/>
      <c r="P138" s="247"/>
      <c r="Q138" s="247"/>
      <c r="R138" s="247"/>
      <c r="S138" s="247"/>
      <c r="T138" s="248"/>
      <c r="AT138" s="249" t="s">
        <v>168</v>
      </c>
      <c r="AU138" s="249" t="s">
        <v>82</v>
      </c>
      <c r="AV138" s="13" t="s">
        <v>137</v>
      </c>
      <c r="AW138" s="13" t="s">
        <v>4</v>
      </c>
      <c r="AX138" s="13" t="s">
        <v>80</v>
      </c>
      <c r="AY138" s="249" t="s">
        <v>117</v>
      </c>
    </row>
    <row r="139" s="1" customFormat="1" ht="60" customHeight="1">
      <c r="B139" s="37"/>
      <c r="C139" s="201" t="s">
        <v>8</v>
      </c>
      <c r="D139" s="201" t="s">
        <v>118</v>
      </c>
      <c r="E139" s="202" t="s">
        <v>376</v>
      </c>
      <c r="F139" s="203" t="s">
        <v>377</v>
      </c>
      <c r="G139" s="204" t="s">
        <v>259</v>
      </c>
      <c r="H139" s="205">
        <v>70</v>
      </c>
      <c r="I139" s="206"/>
      <c r="J139" s="205">
        <f>ROUND(I139*H139,1)</f>
        <v>0</v>
      </c>
      <c r="K139" s="203" t="s">
        <v>122</v>
      </c>
      <c r="L139" s="42"/>
      <c r="M139" s="207" t="s">
        <v>19</v>
      </c>
      <c r="N139" s="208" t="s">
        <v>43</v>
      </c>
      <c r="O139" s="82"/>
      <c r="P139" s="209">
        <f>O139*H139</f>
        <v>0</v>
      </c>
      <c r="Q139" s="209">
        <v>0.2044</v>
      </c>
      <c r="R139" s="209">
        <f>Q139*H139</f>
        <v>14.308</v>
      </c>
      <c r="S139" s="209">
        <v>0</v>
      </c>
      <c r="T139" s="210">
        <f>S139*H139</f>
        <v>0</v>
      </c>
      <c r="AR139" s="211" t="s">
        <v>137</v>
      </c>
      <c r="AT139" s="211" t="s">
        <v>118</v>
      </c>
      <c r="AU139" s="211" t="s">
        <v>82</v>
      </c>
      <c r="AY139" s="16" t="s">
        <v>117</v>
      </c>
      <c r="BE139" s="212">
        <f>IF(N139="základní",J139,0)</f>
        <v>0</v>
      </c>
      <c r="BF139" s="212">
        <f>IF(N139="snížená",J139,0)</f>
        <v>0</v>
      </c>
      <c r="BG139" s="212">
        <f>IF(N139="zákl. přenesená",J139,0)</f>
        <v>0</v>
      </c>
      <c r="BH139" s="212">
        <f>IF(N139="sníž. přenesená",J139,0)</f>
        <v>0</v>
      </c>
      <c r="BI139" s="212">
        <f>IF(N139="nulová",J139,0)</f>
        <v>0</v>
      </c>
      <c r="BJ139" s="16" t="s">
        <v>80</v>
      </c>
      <c r="BK139" s="212">
        <f>ROUND(I139*H139,1)</f>
        <v>0</v>
      </c>
      <c r="BL139" s="16" t="s">
        <v>137</v>
      </c>
      <c r="BM139" s="211" t="s">
        <v>378</v>
      </c>
    </row>
    <row r="140" s="1" customFormat="1">
      <c r="B140" s="37"/>
      <c r="C140" s="38"/>
      <c r="D140" s="213" t="s">
        <v>161</v>
      </c>
      <c r="E140" s="38"/>
      <c r="F140" s="214" t="s">
        <v>379</v>
      </c>
      <c r="G140" s="38"/>
      <c r="H140" s="38"/>
      <c r="I140" s="134"/>
      <c r="J140" s="38"/>
      <c r="K140" s="38"/>
      <c r="L140" s="42"/>
      <c r="M140" s="215"/>
      <c r="N140" s="82"/>
      <c r="O140" s="82"/>
      <c r="P140" s="82"/>
      <c r="Q140" s="82"/>
      <c r="R140" s="82"/>
      <c r="S140" s="82"/>
      <c r="T140" s="83"/>
      <c r="AT140" s="16" t="s">
        <v>161</v>
      </c>
      <c r="AU140" s="16" t="s">
        <v>82</v>
      </c>
    </row>
    <row r="141" s="1" customFormat="1" ht="36" customHeight="1">
      <c r="B141" s="37"/>
      <c r="C141" s="201" t="s">
        <v>262</v>
      </c>
      <c r="D141" s="201" t="s">
        <v>118</v>
      </c>
      <c r="E141" s="202" t="s">
        <v>380</v>
      </c>
      <c r="F141" s="203" t="s">
        <v>381</v>
      </c>
      <c r="G141" s="204" t="s">
        <v>259</v>
      </c>
      <c r="H141" s="205">
        <v>11</v>
      </c>
      <c r="I141" s="206"/>
      <c r="J141" s="205">
        <f>ROUND(I141*H141,1)</f>
        <v>0</v>
      </c>
      <c r="K141" s="203" t="s">
        <v>122</v>
      </c>
      <c r="L141" s="42"/>
      <c r="M141" s="207" t="s">
        <v>19</v>
      </c>
      <c r="N141" s="208" t="s">
        <v>43</v>
      </c>
      <c r="O141" s="82"/>
      <c r="P141" s="209">
        <f>O141*H141</f>
        <v>0</v>
      </c>
      <c r="Q141" s="209">
        <v>0.0012800000000000001</v>
      </c>
      <c r="R141" s="209">
        <f>Q141*H141</f>
        <v>0.014080000000000001</v>
      </c>
      <c r="S141" s="209">
        <v>0</v>
      </c>
      <c r="T141" s="210">
        <f>S141*H141</f>
        <v>0</v>
      </c>
      <c r="AR141" s="211" t="s">
        <v>137</v>
      </c>
      <c r="AT141" s="211" t="s">
        <v>118</v>
      </c>
      <c r="AU141" s="211" t="s">
        <v>82</v>
      </c>
      <c r="AY141" s="16" t="s">
        <v>117</v>
      </c>
      <c r="BE141" s="212">
        <f>IF(N141="základní",J141,0)</f>
        <v>0</v>
      </c>
      <c r="BF141" s="212">
        <f>IF(N141="snížená",J141,0)</f>
        <v>0</v>
      </c>
      <c r="BG141" s="212">
        <f>IF(N141="zákl. přenesená",J141,0)</f>
        <v>0</v>
      </c>
      <c r="BH141" s="212">
        <f>IF(N141="sníž. přenesená",J141,0)</f>
        <v>0</v>
      </c>
      <c r="BI141" s="212">
        <f>IF(N141="nulová",J141,0)</f>
        <v>0</v>
      </c>
      <c r="BJ141" s="16" t="s">
        <v>80</v>
      </c>
      <c r="BK141" s="212">
        <f>ROUND(I141*H141,1)</f>
        <v>0</v>
      </c>
      <c r="BL141" s="16" t="s">
        <v>137</v>
      </c>
      <c r="BM141" s="211" t="s">
        <v>382</v>
      </c>
    </row>
    <row r="142" s="1" customFormat="1">
      <c r="B142" s="37"/>
      <c r="C142" s="38"/>
      <c r="D142" s="213" t="s">
        <v>161</v>
      </c>
      <c r="E142" s="38"/>
      <c r="F142" s="214" t="s">
        <v>383</v>
      </c>
      <c r="G142" s="38"/>
      <c r="H142" s="38"/>
      <c r="I142" s="134"/>
      <c r="J142" s="38"/>
      <c r="K142" s="38"/>
      <c r="L142" s="42"/>
      <c r="M142" s="215"/>
      <c r="N142" s="82"/>
      <c r="O142" s="82"/>
      <c r="P142" s="82"/>
      <c r="Q142" s="82"/>
      <c r="R142" s="82"/>
      <c r="S142" s="82"/>
      <c r="T142" s="83"/>
      <c r="AT142" s="16" t="s">
        <v>161</v>
      </c>
      <c r="AU142" s="16" t="s">
        <v>82</v>
      </c>
    </row>
    <row r="143" s="14" customFormat="1">
      <c r="B143" s="250"/>
      <c r="C143" s="251"/>
      <c r="D143" s="213" t="s">
        <v>168</v>
      </c>
      <c r="E143" s="252" t="s">
        <v>19</v>
      </c>
      <c r="F143" s="253" t="s">
        <v>384</v>
      </c>
      <c r="G143" s="251"/>
      <c r="H143" s="252" t="s">
        <v>19</v>
      </c>
      <c r="I143" s="254"/>
      <c r="J143" s="251"/>
      <c r="K143" s="251"/>
      <c r="L143" s="255"/>
      <c r="M143" s="256"/>
      <c r="N143" s="257"/>
      <c r="O143" s="257"/>
      <c r="P143" s="257"/>
      <c r="Q143" s="257"/>
      <c r="R143" s="257"/>
      <c r="S143" s="257"/>
      <c r="T143" s="258"/>
      <c r="AT143" s="259" t="s">
        <v>168</v>
      </c>
      <c r="AU143" s="259" t="s">
        <v>82</v>
      </c>
      <c r="AV143" s="14" t="s">
        <v>80</v>
      </c>
      <c r="AW143" s="14" t="s">
        <v>33</v>
      </c>
      <c r="AX143" s="14" t="s">
        <v>72</v>
      </c>
      <c r="AY143" s="259" t="s">
        <v>117</v>
      </c>
    </row>
    <row r="144" s="12" customFormat="1">
      <c r="B144" s="228"/>
      <c r="C144" s="229"/>
      <c r="D144" s="213" t="s">
        <v>168</v>
      </c>
      <c r="E144" s="230" t="s">
        <v>19</v>
      </c>
      <c r="F144" s="231" t="s">
        <v>385</v>
      </c>
      <c r="G144" s="229"/>
      <c r="H144" s="232">
        <v>7</v>
      </c>
      <c r="I144" s="233"/>
      <c r="J144" s="229"/>
      <c r="K144" s="229"/>
      <c r="L144" s="234"/>
      <c r="M144" s="235"/>
      <c r="N144" s="236"/>
      <c r="O144" s="236"/>
      <c r="P144" s="236"/>
      <c r="Q144" s="236"/>
      <c r="R144" s="236"/>
      <c r="S144" s="236"/>
      <c r="T144" s="237"/>
      <c r="AT144" s="238" t="s">
        <v>168</v>
      </c>
      <c r="AU144" s="238" t="s">
        <v>82</v>
      </c>
      <c r="AV144" s="12" t="s">
        <v>82</v>
      </c>
      <c r="AW144" s="12" t="s">
        <v>33</v>
      </c>
      <c r="AX144" s="12" t="s">
        <v>72</v>
      </c>
      <c r="AY144" s="238" t="s">
        <v>117</v>
      </c>
    </row>
    <row r="145" s="14" customFormat="1">
      <c r="B145" s="250"/>
      <c r="C145" s="251"/>
      <c r="D145" s="213" t="s">
        <v>168</v>
      </c>
      <c r="E145" s="252" t="s">
        <v>19</v>
      </c>
      <c r="F145" s="253" t="s">
        <v>386</v>
      </c>
      <c r="G145" s="251"/>
      <c r="H145" s="252" t="s">
        <v>19</v>
      </c>
      <c r="I145" s="254"/>
      <c r="J145" s="251"/>
      <c r="K145" s="251"/>
      <c r="L145" s="255"/>
      <c r="M145" s="256"/>
      <c r="N145" s="257"/>
      <c r="O145" s="257"/>
      <c r="P145" s="257"/>
      <c r="Q145" s="257"/>
      <c r="R145" s="257"/>
      <c r="S145" s="257"/>
      <c r="T145" s="258"/>
      <c r="AT145" s="259" t="s">
        <v>168</v>
      </c>
      <c r="AU145" s="259" t="s">
        <v>82</v>
      </c>
      <c r="AV145" s="14" t="s">
        <v>80</v>
      </c>
      <c r="AW145" s="14" t="s">
        <v>33</v>
      </c>
      <c r="AX145" s="14" t="s">
        <v>72</v>
      </c>
      <c r="AY145" s="259" t="s">
        <v>117</v>
      </c>
    </row>
    <row r="146" s="12" customFormat="1">
      <c r="B146" s="228"/>
      <c r="C146" s="229"/>
      <c r="D146" s="213" t="s">
        <v>168</v>
      </c>
      <c r="E146" s="230" t="s">
        <v>19</v>
      </c>
      <c r="F146" s="231" t="s">
        <v>387</v>
      </c>
      <c r="G146" s="229"/>
      <c r="H146" s="232">
        <v>4</v>
      </c>
      <c r="I146" s="233"/>
      <c r="J146" s="229"/>
      <c r="K146" s="229"/>
      <c r="L146" s="234"/>
      <c r="M146" s="235"/>
      <c r="N146" s="236"/>
      <c r="O146" s="236"/>
      <c r="P146" s="236"/>
      <c r="Q146" s="236"/>
      <c r="R146" s="236"/>
      <c r="S146" s="236"/>
      <c r="T146" s="237"/>
      <c r="AT146" s="238" t="s">
        <v>168</v>
      </c>
      <c r="AU146" s="238" t="s">
        <v>82</v>
      </c>
      <c r="AV146" s="12" t="s">
        <v>82</v>
      </c>
      <c r="AW146" s="12" t="s">
        <v>33</v>
      </c>
      <c r="AX146" s="12" t="s">
        <v>72</v>
      </c>
      <c r="AY146" s="238" t="s">
        <v>117</v>
      </c>
    </row>
    <row r="147" s="13" customFormat="1">
      <c r="B147" s="239"/>
      <c r="C147" s="240"/>
      <c r="D147" s="213" t="s">
        <v>168</v>
      </c>
      <c r="E147" s="241" t="s">
        <v>19</v>
      </c>
      <c r="F147" s="242" t="s">
        <v>170</v>
      </c>
      <c r="G147" s="240"/>
      <c r="H147" s="243">
        <v>11</v>
      </c>
      <c r="I147" s="244"/>
      <c r="J147" s="240"/>
      <c r="K147" s="240"/>
      <c r="L147" s="245"/>
      <c r="M147" s="246"/>
      <c r="N147" s="247"/>
      <c r="O147" s="247"/>
      <c r="P147" s="247"/>
      <c r="Q147" s="247"/>
      <c r="R147" s="247"/>
      <c r="S147" s="247"/>
      <c r="T147" s="248"/>
      <c r="AT147" s="249" t="s">
        <v>168</v>
      </c>
      <c r="AU147" s="249" t="s">
        <v>82</v>
      </c>
      <c r="AV147" s="13" t="s">
        <v>137</v>
      </c>
      <c r="AW147" s="13" t="s">
        <v>4</v>
      </c>
      <c r="AX147" s="13" t="s">
        <v>80</v>
      </c>
      <c r="AY147" s="249" t="s">
        <v>117</v>
      </c>
    </row>
    <row r="148" s="1" customFormat="1" ht="16.5" customHeight="1">
      <c r="B148" s="37"/>
      <c r="C148" s="201" t="s">
        <v>270</v>
      </c>
      <c r="D148" s="201" t="s">
        <v>118</v>
      </c>
      <c r="E148" s="202" t="s">
        <v>388</v>
      </c>
      <c r="F148" s="203" t="s">
        <v>389</v>
      </c>
      <c r="G148" s="204" t="s">
        <v>165</v>
      </c>
      <c r="H148" s="205">
        <v>7</v>
      </c>
      <c r="I148" s="206"/>
      <c r="J148" s="205">
        <f>ROUND(I148*H148,1)</f>
        <v>0</v>
      </c>
      <c r="K148" s="203" t="s">
        <v>390</v>
      </c>
      <c r="L148" s="42"/>
      <c r="M148" s="207" t="s">
        <v>19</v>
      </c>
      <c r="N148" s="208" t="s">
        <v>43</v>
      </c>
      <c r="O148" s="82"/>
      <c r="P148" s="209">
        <f>O148*H148</f>
        <v>0</v>
      </c>
      <c r="Q148" s="209">
        <v>0</v>
      </c>
      <c r="R148" s="209">
        <f>Q148*H148</f>
        <v>0</v>
      </c>
      <c r="S148" s="209">
        <v>0</v>
      </c>
      <c r="T148" s="210">
        <f>S148*H148</f>
        <v>0</v>
      </c>
      <c r="AR148" s="211" t="s">
        <v>137</v>
      </c>
      <c r="AT148" s="211" t="s">
        <v>118</v>
      </c>
      <c r="AU148" s="211" t="s">
        <v>82</v>
      </c>
      <c r="AY148" s="16" t="s">
        <v>117</v>
      </c>
      <c r="BE148" s="212">
        <f>IF(N148="základní",J148,0)</f>
        <v>0</v>
      </c>
      <c r="BF148" s="212">
        <f>IF(N148="snížená",J148,0)</f>
        <v>0</v>
      </c>
      <c r="BG148" s="212">
        <f>IF(N148="zákl. přenesená",J148,0)</f>
        <v>0</v>
      </c>
      <c r="BH148" s="212">
        <f>IF(N148="sníž. přenesená",J148,0)</f>
        <v>0</v>
      </c>
      <c r="BI148" s="212">
        <f>IF(N148="nulová",J148,0)</f>
        <v>0</v>
      </c>
      <c r="BJ148" s="16" t="s">
        <v>80</v>
      </c>
      <c r="BK148" s="212">
        <f>ROUND(I148*H148,1)</f>
        <v>0</v>
      </c>
      <c r="BL148" s="16" t="s">
        <v>137</v>
      </c>
      <c r="BM148" s="211" t="s">
        <v>391</v>
      </c>
    </row>
    <row r="149" s="1" customFormat="1">
      <c r="B149" s="37"/>
      <c r="C149" s="38"/>
      <c r="D149" s="213" t="s">
        <v>125</v>
      </c>
      <c r="E149" s="38"/>
      <c r="F149" s="214" t="s">
        <v>392</v>
      </c>
      <c r="G149" s="38"/>
      <c r="H149" s="38"/>
      <c r="I149" s="134"/>
      <c r="J149" s="38"/>
      <c r="K149" s="38"/>
      <c r="L149" s="42"/>
      <c r="M149" s="215"/>
      <c r="N149" s="82"/>
      <c r="O149" s="82"/>
      <c r="P149" s="82"/>
      <c r="Q149" s="82"/>
      <c r="R149" s="82"/>
      <c r="S149" s="82"/>
      <c r="T149" s="83"/>
      <c r="AT149" s="16" t="s">
        <v>125</v>
      </c>
      <c r="AU149" s="16" t="s">
        <v>82</v>
      </c>
    </row>
    <row r="150" s="12" customFormat="1">
      <c r="B150" s="228"/>
      <c r="C150" s="229"/>
      <c r="D150" s="213" t="s">
        <v>168</v>
      </c>
      <c r="E150" s="230" t="s">
        <v>19</v>
      </c>
      <c r="F150" s="231" t="s">
        <v>393</v>
      </c>
      <c r="G150" s="229"/>
      <c r="H150" s="232">
        <v>7</v>
      </c>
      <c r="I150" s="233"/>
      <c r="J150" s="229"/>
      <c r="K150" s="229"/>
      <c r="L150" s="234"/>
      <c r="M150" s="235"/>
      <c r="N150" s="236"/>
      <c r="O150" s="236"/>
      <c r="P150" s="236"/>
      <c r="Q150" s="236"/>
      <c r="R150" s="236"/>
      <c r="S150" s="236"/>
      <c r="T150" s="237"/>
      <c r="AT150" s="238" t="s">
        <v>168</v>
      </c>
      <c r="AU150" s="238" t="s">
        <v>82</v>
      </c>
      <c r="AV150" s="12" t="s">
        <v>82</v>
      </c>
      <c r="AW150" s="12" t="s">
        <v>33</v>
      </c>
      <c r="AX150" s="12" t="s">
        <v>72</v>
      </c>
      <c r="AY150" s="238" t="s">
        <v>117</v>
      </c>
    </row>
    <row r="151" s="13" customFormat="1">
      <c r="B151" s="239"/>
      <c r="C151" s="240"/>
      <c r="D151" s="213" t="s">
        <v>168</v>
      </c>
      <c r="E151" s="241" t="s">
        <v>19</v>
      </c>
      <c r="F151" s="242" t="s">
        <v>170</v>
      </c>
      <c r="G151" s="240"/>
      <c r="H151" s="243">
        <v>7</v>
      </c>
      <c r="I151" s="244"/>
      <c r="J151" s="240"/>
      <c r="K151" s="240"/>
      <c r="L151" s="245"/>
      <c r="M151" s="246"/>
      <c r="N151" s="247"/>
      <c r="O151" s="247"/>
      <c r="P151" s="247"/>
      <c r="Q151" s="247"/>
      <c r="R151" s="247"/>
      <c r="S151" s="247"/>
      <c r="T151" s="248"/>
      <c r="AT151" s="249" t="s">
        <v>168</v>
      </c>
      <c r="AU151" s="249" t="s">
        <v>82</v>
      </c>
      <c r="AV151" s="13" t="s">
        <v>137</v>
      </c>
      <c r="AW151" s="13" t="s">
        <v>4</v>
      </c>
      <c r="AX151" s="13" t="s">
        <v>80</v>
      </c>
      <c r="AY151" s="249" t="s">
        <v>117</v>
      </c>
    </row>
    <row r="152" s="1" customFormat="1" ht="16.5" customHeight="1">
      <c r="B152" s="37"/>
      <c r="C152" s="201" t="s">
        <v>275</v>
      </c>
      <c r="D152" s="201" t="s">
        <v>118</v>
      </c>
      <c r="E152" s="202" t="s">
        <v>394</v>
      </c>
      <c r="F152" s="203" t="s">
        <v>395</v>
      </c>
      <c r="G152" s="204" t="s">
        <v>259</v>
      </c>
      <c r="H152" s="205">
        <v>728.5</v>
      </c>
      <c r="I152" s="206"/>
      <c r="J152" s="205">
        <f>ROUND(I152*H152,1)</f>
        <v>0</v>
      </c>
      <c r="K152" s="203" t="s">
        <v>390</v>
      </c>
      <c r="L152" s="42"/>
      <c r="M152" s="207" t="s">
        <v>19</v>
      </c>
      <c r="N152" s="208" t="s">
        <v>43</v>
      </c>
      <c r="O152" s="82"/>
      <c r="P152" s="209">
        <f>O152*H152</f>
        <v>0</v>
      </c>
      <c r="Q152" s="209">
        <v>0</v>
      </c>
      <c r="R152" s="209">
        <f>Q152*H152</f>
        <v>0</v>
      </c>
      <c r="S152" s="209">
        <v>0</v>
      </c>
      <c r="T152" s="210">
        <f>S152*H152</f>
        <v>0</v>
      </c>
      <c r="AR152" s="211" t="s">
        <v>137</v>
      </c>
      <c r="AT152" s="211" t="s">
        <v>118</v>
      </c>
      <c r="AU152" s="211" t="s">
        <v>82</v>
      </c>
      <c r="AY152" s="16" t="s">
        <v>117</v>
      </c>
      <c r="BE152" s="212">
        <f>IF(N152="základní",J152,0)</f>
        <v>0</v>
      </c>
      <c r="BF152" s="212">
        <f>IF(N152="snížená",J152,0)</f>
        <v>0</v>
      </c>
      <c r="BG152" s="212">
        <f>IF(N152="zákl. přenesená",J152,0)</f>
        <v>0</v>
      </c>
      <c r="BH152" s="212">
        <f>IF(N152="sníž. přenesená",J152,0)</f>
        <v>0</v>
      </c>
      <c r="BI152" s="212">
        <f>IF(N152="nulová",J152,0)</f>
        <v>0</v>
      </c>
      <c r="BJ152" s="16" t="s">
        <v>80</v>
      </c>
      <c r="BK152" s="212">
        <f>ROUND(I152*H152,1)</f>
        <v>0</v>
      </c>
      <c r="BL152" s="16" t="s">
        <v>137</v>
      </c>
      <c r="BM152" s="211" t="s">
        <v>396</v>
      </c>
    </row>
    <row r="153" s="1" customFormat="1">
      <c r="B153" s="37"/>
      <c r="C153" s="38"/>
      <c r="D153" s="213" t="s">
        <v>125</v>
      </c>
      <c r="E153" s="38"/>
      <c r="F153" s="214" t="s">
        <v>397</v>
      </c>
      <c r="G153" s="38"/>
      <c r="H153" s="38"/>
      <c r="I153" s="134"/>
      <c r="J153" s="38"/>
      <c r="K153" s="38"/>
      <c r="L153" s="42"/>
      <c r="M153" s="215"/>
      <c r="N153" s="82"/>
      <c r="O153" s="82"/>
      <c r="P153" s="82"/>
      <c r="Q153" s="82"/>
      <c r="R153" s="82"/>
      <c r="S153" s="82"/>
      <c r="T153" s="83"/>
      <c r="AT153" s="16" t="s">
        <v>125</v>
      </c>
      <c r="AU153" s="16" t="s">
        <v>82</v>
      </c>
    </row>
    <row r="154" s="14" customFormat="1">
      <c r="B154" s="250"/>
      <c r="C154" s="251"/>
      <c r="D154" s="213" t="s">
        <v>168</v>
      </c>
      <c r="E154" s="252" t="s">
        <v>19</v>
      </c>
      <c r="F154" s="253" t="s">
        <v>398</v>
      </c>
      <c r="G154" s="251"/>
      <c r="H154" s="252" t="s">
        <v>19</v>
      </c>
      <c r="I154" s="254"/>
      <c r="J154" s="251"/>
      <c r="K154" s="251"/>
      <c r="L154" s="255"/>
      <c r="M154" s="256"/>
      <c r="N154" s="257"/>
      <c r="O154" s="257"/>
      <c r="P154" s="257"/>
      <c r="Q154" s="257"/>
      <c r="R154" s="257"/>
      <c r="S154" s="257"/>
      <c r="T154" s="258"/>
      <c r="AT154" s="259" t="s">
        <v>168</v>
      </c>
      <c r="AU154" s="259" t="s">
        <v>82</v>
      </c>
      <c r="AV154" s="14" t="s">
        <v>80</v>
      </c>
      <c r="AW154" s="14" t="s">
        <v>33</v>
      </c>
      <c r="AX154" s="14" t="s">
        <v>72</v>
      </c>
      <c r="AY154" s="259" t="s">
        <v>117</v>
      </c>
    </row>
    <row r="155" s="12" customFormat="1">
      <c r="B155" s="228"/>
      <c r="C155" s="229"/>
      <c r="D155" s="213" t="s">
        <v>168</v>
      </c>
      <c r="E155" s="230" t="s">
        <v>19</v>
      </c>
      <c r="F155" s="231" t="s">
        <v>399</v>
      </c>
      <c r="G155" s="229"/>
      <c r="H155" s="232">
        <v>235</v>
      </c>
      <c r="I155" s="233"/>
      <c r="J155" s="229"/>
      <c r="K155" s="229"/>
      <c r="L155" s="234"/>
      <c r="M155" s="235"/>
      <c r="N155" s="236"/>
      <c r="O155" s="236"/>
      <c r="P155" s="236"/>
      <c r="Q155" s="236"/>
      <c r="R155" s="236"/>
      <c r="S155" s="236"/>
      <c r="T155" s="237"/>
      <c r="AT155" s="238" t="s">
        <v>168</v>
      </c>
      <c r="AU155" s="238" t="s">
        <v>82</v>
      </c>
      <c r="AV155" s="12" t="s">
        <v>82</v>
      </c>
      <c r="AW155" s="12" t="s">
        <v>33</v>
      </c>
      <c r="AX155" s="12" t="s">
        <v>72</v>
      </c>
      <c r="AY155" s="238" t="s">
        <v>117</v>
      </c>
    </row>
    <row r="156" s="14" customFormat="1">
      <c r="B156" s="250"/>
      <c r="C156" s="251"/>
      <c r="D156" s="213" t="s">
        <v>168</v>
      </c>
      <c r="E156" s="252" t="s">
        <v>19</v>
      </c>
      <c r="F156" s="253" t="s">
        <v>400</v>
      </c>
      <c r="G156" s="251"/>
      <c r="H156" s="252" t="s">
        <v>19</v>
      </c>
      <c r="I156" s="254"/>
      <c r="J156" s="251"/>
      <c r="K156" s="251"/>
      <c r="L156" s="255"/>
      <c r="M156" s="256"/>
      <c r="N156" s="257"/>
      <c r="O156" s="257"/>
      <c r="P156" s="257"/>
      <c r="Q156" s="257"/>
      <c r="R156" s="257"/>
      <c r="S156" s="257"/>
      <c r="T156" s="258"/>
      <c r="AT156" s="259" t="s">
        <v>168</v>
      </c>
      <c r="AU156" s="259" t="s">
        <v>82</v>
      </c>
      <c r="AV156" s="14" t="s">
        <v>80</v>
      </c>
      <c r="AW156" s="14" t="s">
        <v>33</v>
      </c>
      <c r="AX156" s="14" t="s">
        <v>72</v>
      </c>
      <c r="AY156" s="259" t="s">
        <v>117</v>
      </c>
    </row>
    <row r="157" s="12" customFormat="1">
      <c r="B157" s="228"/>
      <c r="C157" s="229"/>
      <c r="D157" s="213" t="s">
        <v>168</v>
      </c>
      <c r="E157" s="230" t="s">
        <v>19</v>
      </c>
      <c r="F157" s="231" t="s">
        <v>401</v>
      </c>
      <c r="G157" s="229"/>
      <c r="H157" s="232">
        <v>211.5</v>
      </c>
      <c r="I157" s="233"/>
      <c r="J157" s="229"/>
      <c r="K157" s="229"/>
      <c r="L157" s="234"/>
      <c r="M157" s="235"/>
      <c r="N157" s="236"/>
      <c r="O157" s="236"/>
      <c r="P157" s="236"/>
      <c r="Q157" s="236"/>
      <c r="R157" s="236"/>
      <c r="S157" s="236"/>
      <c r="T157" s="237"/>
      <c r="AT157" s="238" t="s">
        <v>168</v>
      </c>
      <c r="AU157" s="238" t="s">
        <v>82</v>
      </c>
      <c r="AV157" s="12" t="s">
        <v>82</v>
      </c>
      <c r="AW157" s="12" t="s">
        <v>33</v>
      </c>
      <c r="AX157" s="12" t="s">
        <v>72</v>
      </c>
      <c r="AY157" s="238" t="s">
        <v>117</v>
      </c>
    </row>
    <row r="158" s="12" customFormat="1">
      <c r="B158" s="228"/>
      <c r="C158" s="229"/>
      <c r="D158" s="213" t="s">
        <v>168</v>
      </c>
      <c r="E158" s="230" t="s">
        <v>19</v>
      </c>
      <c r="F158" s="231" t="s">
        <v>402</v>
      </c>
      <c r="G158" s="229"/>
      <c r="H158" s="232">
        <v>282</v>
      </c>
      <c r="I158" s="233"/>
      <c r="J158" s="229"/>
      <c r="K158" s="229"/>
      <c r="L158" s="234"/>
      <c r="M158" s="235"/>
      <c r="N158" s="236"/>
      <c r="O158" s="236"/>
      <c r="P158" s="236"/>
      <c r="Q158" s="236"/>
      <c r="R158" s="236"/>
      <c r="S158" s="236"/>
      <c r="T158" s="237"/>
      <c r="AT158" s="238" t="s">
        <v>168</v>
      </c>
      <c r="AU158" s="238" t="s">
        <v>82</v>
      </c>
      <c r="AV158" s="12" t="s">
        <v>82</v>
      </c>
      <c r="AW158" s="12" t="s">
        <v>33</v>
      </c>
      <c r="AX158" s="12" t="s">
        <v>72</v>
      </c>
      <c r="AY158" s="238" t="s">
        <v>117</v>
      </c>
    </row>
    <row r="159" s="13" customFormat="1">
      <c r="B159" s="239"/>
      <c r="C159" s="240"/>
      <c r="D159" s="213" t="s">
        <v>168</v>
      </c>
      <c r="E159" s="241" t="s">
        <v>19</v>
      </c>
      <c r="F159" s="242" t="s">
        <v>170</v>
      </c>
      <c r="G159" s="240"/>
      <c r="H159" s="243">
        <v>728.5</v>
      </c>
      <c r="I159" s="244"/>
      <c r="J159" s="240"/>
      <c r="K159" s="240"/>
      <c r="L159" s="245"/>
      <c r="M159" s="246"/>
      <c r="N159" s="247"/>
      <c r="O159" s="247"/>
      <c r="P159" s="247"/>
      <c r="Q159" s="247"/>
      <c r="R159" s="247"/>
      <c r="S159" s="247"/>
      <c r="T159" s="248"/>
      <c r="AT159" s="249" t="s">
        <v>168</v>
      </c>
      <c r="AU159" s="249" t="s">
        <v>82</v>
      </c>
      <c r="AV159" s="13" t="s">
        <v>137</v>
      </c>
      <c r="AW159" s="13" t="s">
        <v>4</v>
      </c>
      <c r="AX159" s="13" t="s">
        <v>80</v>
      </c>
      <c r="AY159" s="249" t="s">
        <v>117</v>
      </c>
    </row>
    <row r="160" s="1" customFormat="1" ht="16.5" customHeight="1">
      <c r="B160" s="37"/>
      <c r="C160" s="201" t="s">
        <v>282</v>
      </c>
      <c r="D160" s="201" t="s">
        <v>118</v>
      </c>
      <c r="E160" s="202" t="s">
        <v>403</v>
      </c>
      <c r="F160" s="203" t="s">
        <v>404</v>
      </c>
      <c r="G160" s="204" t="s">
        <v>129</v>
      </c>
      <c r="H160" s="205">
        <v>47</v>
      </c>
      <c r="I160" s="206"/>
      <c r="J160" s="205">
        <f>ROUND(I160*H160,1)</f>
        <v>0</v>
      </c>
      <c r="K160" s="203" t="s">
        <v>390</v>
      </c>
      <c r="L160" s="42"/>
      <c r="M160" s="207" t="s">
        <v>19</v>
      </c>
      <c r="N160" s="208" t="s">
        <v>43</v>
      </c>
      <c r="O160" s="82"/>
      <c r="P160" s="209">
        <f>O160*H160</f>
        <v>0</v>
      </c>
      <c r="Q160" s="209">
        <v>0</v>
      </c>
      <c r="R160" s="209">
        <f>Q160*H160</f>
        <v>0</v>
      </c>
      <c r="S160" s="209">
        <v>0</v>
      </c>
      <c r="T160" s="210">
        <f>S160*H160</f>
        <v>0</v>
      </c>
      <c r="AR160" s="211" t="s">
        <v>137</v>
      </c>
      <c r="AT160" s="211" t="s">
        <v>118</v>
      </c>
      <c r="AU160" s="211" t="s">
        <v>82</v>
      </c>
      <c r="AY160" s="16" t="s">
        <v>117</v>
      </c>
      <c r="BE160" s="212">
        <f>IF(N160="základní",J160,0)</f>
        <v>0</v>
      </c>
      <c r="BF160" s="212">
        <f>IF(N160="snížená",J160,0)</f>
        <v>0</v>
      </c>
      <c r="BG160" s="212">
        <f>IF(N160="zákl. přenesená",J160,0)</f>
        <v>0</v>
      </c>
      <c r="BH160" s="212">
        <f>IF(N160="sníž. přenesená",J160,0)</f>
        <v>0</v>
      </c>
      <c r="BI160" s="212">
        <f>IF(N160="nulová",J160,0)</f>
        <v>0</v>
      </c>
      <c r="BJ160" s="16" t="s">
        <v>80</v>
      </c>
      <c r="BK160" s="212">
        <f>ROUND(I160*H160,1)</f>
        <v>0</v>
      </c>
      <c r="BL160" s="16" t="s">
        <v>137</v>
      </c>
      <c r="BM160" s="211" t="s">
        <v>405</v>
      </c>
    </row>
    <row r="161" s="1" customFormat="1">
      <c r="B161" s="37"/>
      <c r="C161" s="38"/>
      <c r="D161" s="213" t="s">
        <v>125</v>
      </c>
      <c r="E161" s="38"/>
      <c r="F161" s="214" t="s">
        <v>406</v>
      </c>
      <c r="G161" s="38"/>
      <c r="H161" s="38"/>
      <c r="I161" s="134"/>
      <c r="J161" s="38"/>
      <c r="K161" s="38"/>
      <c r="L161" s="42"/>
      <c r="M161" s="215"/>
      <c r="N161" s="82"/>
      <c r="O161" s="82"/>
      <c r="P161" s="82"/>
      <c r="Q161" s="82"/>
      <c r="R161" s="82"/>
      <c r="S161" s="82"/>
      <c r="T161" s="83"/>
      <c r="AT161" s="16" t="s">
        <v>125</v>
      </c>
      <c r="AU161" s="16" t="s">
        <v>82</v>
      </c>
    </row>
    <row r="162" s="14" customFormat="1">
      <c r="B162" s="250"/>
      <c r="C162" s="251"/>
      <c r="D162" s="213" t="s">
        <v>168</v>
      </c>
      <c r="E162" s="252" t="s">
        <v>19</v>
      </c>
      <c r="F162" s="253" t="s">
        <v>407</v>
      </c>
      <c r="G162" s="251"/>
      <c r="H162" s="252" t="s">
        <v>19</v>
      </c>
      <c r="I162" s="254"/>
      <c r="J162" s="251"/>
      <c r="K162" s="251"/>
      <c r="L162" s="255"/>
      <c r="M162" s="256"/>
      <c r="N162" s="257"/>
      <c r="O162" s="257"/>
      <c r="P162" s="257"/>
      <c r="Q162" s="257"/>
      <c r="R162" s="257"/>
      <c r="S162" s="257"/>
      <c r="T162" s="258"/>
      <c r="AT162" s="259" t="s">
        <v>168</v>
      </c>
      <c r="AU162" s="259" t="s">
        <v>82</v>
      </c>
      <c r="AV162" s="14" t="s">
        <v>80</v>
      </c>
      <c r="AW162" s="14" t="s">
        <v>33</v>
      </c>
      <c r="AX162" s="14" t="s">
        <v>72</v>
      </c>
      <c r="AY162" s="259" t="s">
        <v>117</v>
      </c>
    </row>
    <row r="163" s="12" customFormat="1">
      <c r="B163" s="228"/>
      <c r="C163" s="229"/>
      <c r="D163" s="213" t="s">
        <v>168</v>
      </c>
      <c r="E163" s="230" t="s">
        <v>19</v>
      </c>
      <c r="F163" s="231" t="s">
        <v>408</v>
      </c>
      <c r="G163" s="229"/>
      <c r="H163" s="232">
        <v>47</v>
      </c>
      <c r="I163" s="233"/>
      <c r="J163" s="229"/>
      <c r="K163" s="229"/>
      <c r="L163" s="234"/>
      <c r="M163" s="235"/>
      <c r="N163" s="236"/>
      <c r="O163" s="236"/>
      <c r="P163" s="236"/>
      <c r="Q163" s="236"/>
      <c r="R163" s="236"/>
      <c r="S163" s="236"/>
      <c r="T163" s="237"/>
      <c r="AT163" s="238" t="s">
        <v>168</v>
      </c>
      <c r="AU163" s="238" t="s">
        <v>82</v>
      </c>
      <c r="AV163" s="12" t="s">
        <v>82</v>
      </c>
      <c r="AW163" s="12" t="s">
        <v>33</v>
      </c>
      <c r="AX163" s="12" t="s">
        <v>72</v>
      </c>
      <c r="AY163" s="238" t="s">
        <v>117</v>
      </c>
    </row>
    <row r="164" s="13" customFormat="1">
      <c r="B164" s="239"/>
      <c r="C164" s="240"/>
      <c r="D164" s="213" t="s">
        <v>168</v>
      </c>
      <c r="E164" s="241" t="s">
        <v>19</v>
      </c>
      <c r="F164" s="242" t="s">
        <v>170</v>
      </c>
      <c r="G164" s="240"/>
      <c r="H164" s="243">
        <v>47</v>
      </c>
      <c r="I164" s="244"/>
      <c r="J164" s="240"/>
      <c r="K164" s="240"/>
      <c r="L164" s="245"/>
      <c r="M164" s="246"/>
      <c r="N164" s="247"/>
      <c r="O164" s="247"/>
      <c r="P164" s="247"/>
      <c r="Q164" s="247"/>
      <c r="R164" s="247"/>
      <c r="S164" s="247"/>
      <c r="T164" s="248"/>
      <c r="AT164" s="249" t="s">
        <v>168</v>
      </c>
      <c r="AU164" s="249" t="s">
        <v>82</v>
      </c>
      <c r="AV164" s="13" t="s">
        <v>137</v>
      </c>
      <c r="AW164" s="13" t="s">
        <v>4</v>
      </c>
      <c r="AX164" s="13" t="s">
        <v>80</v>
      </c>
      <c r="AY164" s="249" t="s">
        <v>117</v>
      </c>
    </row>
    <row r="165" s="1" customFormat="1" ht="24" customHeight="1">
      <c r="B165" s="37"/>
      <c r="C165" s="201" t="s">
        <v>287</v>
      </c>
      <c r="D165" s="201" t="s">
        <v>118</v>
      </c>
      <c r="E165" s="202" t="s">
        <v>409</v>
      </c>
      <c r="F165" s="203" t="s">
        <v>410</v>
      </c>
      <c r="G165" s="204" t="s">
        <v>259</v>
      </c>
      <c r="H165" s="205">
        <v>658</v>
      </c>
      <c r="I165" s="206"/>
      <c r="J165" s="205">
        <f>ROUND(I165*H165,1)</f>
        <v>0</v>
      </c>
      <c r="K165" s="203" t="s">
        <v>390</v>
      </c>
      <c r="L165" s="42"/>
      <c r="M165" s="207" t="s">
        <v>19</v>
      </c>
      <c r="N165" s="208" t="s">
        <v>43</v>
      </c>
      <c r="O165" s="82"/>
      <c r="P165" s="209">
        <f>O165*H165</f>
        <v>0</v>
      </c>
      <c r="Q165" s="209">
        <v>0</v>
      </c>
      <c r="R165" s="209">
        <f>Q165*H165</f>
        <v>0</v>
      </c>
      <c r="S165" s="209">
        <v>0</v>
      </c>
      <c r="T165" s="210">
        <f>S165*H165</f>
        <v>0</v>
      </c>
      <c r="AR165" s="211" t="s">
        <v>137</v>
      </c>
      <c r="AT165" s="211" t="s">
        <v>118</v>
      </c>
      <c r="AU165" s="211" t="s">
        <v>82</v>
      </c>
      <c r="AY165" s="16" t="s">
        <v>117</v>
      </c>
      <c r="BE165" s="212">
        <f>IF(N165="základní",J165,0)</f>
        <v>0</v>
      </c>
      <c r="BF165" s="212">
        <f>IF(N165="snížená",J165,0)</f>
        <v>0</v>
      </c>
      <c r="BG165" s="212">
        <f>IF(N165="zákl. přenesená",J165,0)</f>
        <v>0</v>
      </c>
      <c r="BH165" s="212">
        <f>IF(N165="sníž. přenesená",J165,0)</f>
        <v>0</v>
      </c>
      <c r="BI165" s="212">
        <f>IF(N165="nulová",J165,0)</f>
        <v>0</v>
      </c>
      <c r="BJ165" s="16" t="s">
        <v>80</v>
      </c>
      <c r="BK165" s="212">
        <f>ROUND(I165*H165,1)</f>
        <v>0</v>
      </c>
      <c r="BL165" s="16" t="s">
        <v>137</v>
      </c>
      <c r="BM165" s="211" t="s">
        <v>411</v>
      </c>
    </row>
    <row r="166" s="1" customFormat="1">
      <c r="B166" s="37"/>
      <c r="C166" s="38"/>
      <c r="D166" s="213" t="s">
        <v>125</v>
      </c>
      <c r="E166" s="38"/>
      <c r="F166" s="214" t="s">
        <v>412</v>
      </c>
      <c r="G166" s="38"/>
      <c r="H166" s="38"/>
      <c r="I166" s="134"/>
      <c r="J166" s="38"/>
      <c r="K166" s="38"/>
      <c r="L166" s="42"/>
      <c r="M166" s="215"/>
      <c r="N166" s="82"/>
      <c r="O166" s="82"/>
      <c r="P166" s="82"/>
      <c r="Q166" s="82"/>
      <c r="R166" s="82"/>
      <c r="S166" s="82"/>
      <c r="T166" s="83"/>
      <c r="AT166" s="16" t="s">
        <v>125</v>
      </c>
      <c r="AU166" s="16" t="s">
        <v>82</v>
      </c>
    </row>
    <row r="167" s="14" customFormat="1">
      <c r="B167" s="250"/>
      <c r="C167" s="251"/>
      <c r="D167" s="213" t="s">
        <v>168</v>
      </c>
      <c r="E167" s="252" t="s">
        <v>19</v>
      </c>
      <c r="F167" s="253" t="s">
        <v>407</v>
      </c>
      <c r="G167" s="251"/>
      <c r="H167" s="252" t="s">
        <v>19</v>
      </c>
      <c r="I167" s="254"/>
      <c r="J167" s="251"/>
      <c r="K167" s="251"/>
      <c r="L167" s="255"/>
      <c r="M167" s="256"/>
      <c r="N167" s="257"/>
      <c r="O167" s="257"/>
      <c r="P167" s="257"/>
      <c r="Q167" s="257"/>
      <c r="R167" s="257"/>
      <c r="S167" s="257"/>
      <c r="T167" s="258"/>
      <c r="AT167" s="259" t="s">
        <v>168</v>
      </c>
      <c r="AU167" s="259" t="s">
        <v>82</v>
      </c>
      <c r="AV167" s="14" t="s">
        <v>80</v>
      </c>
      <c r="AW167" s="14" t="s">
        <v>33</v>
      </c>
      <c r="AX167" s="14" t="s">
        <v>72</v>
      </c>
      <c r="AY167" s="259" t="s">
        <v>117</v>
      </c>
    </row>
    <row r="168" s="12" customFormat="1">
      <c r="B168" s="228"/>
      <c r="C168" s="229"/>
      <c r="D168" s="213" t="s">
        <v>168</v>
      </c>
      <c r="E168" s="230" t="s">
        <v>19</v>
      </c>
      <c r="F168" s="231" t="s">
        <v>401</v>
      </c>
      <c r="G168" s="229"/>
      <c r="H168" s="232">
        <v>211.5</v>
      </c>
      <c r="I168" s="233"/>
      <c r="J168" s="229"/>
      <c r="K168" s="229"/>
      <c r="L168" s="234"/>
      <c r="M168" s="235"/>
      <c r="N168" s="236"/>
      <c r="O168" s="236"/>
      <c r="P168" s="236"/>
      <c r="Q168" s="236"/>
      <c r="R168" s="236"/>
      <c r="S168" s="236"/>
      <c r="T168" s="237"/>
      <c r="AT168" s="238" t="s">
        <v>168</v>
      </c>
      <c r="AU168" s="238" t="s">
        <v>82</v>
      </c>
      <c r="AV168" s="12" t="s">
        <v>82</v>
      </c>
      <c r="AW168" s="12" t="s">
        <v>33</v>
      </c>
      <c r="AX168" s="12" t="s">
        <v>72</v>
      </c>
      <c r="AY168" s="238" t="s">
        <v>117</v>
      </c>
    </row>
    <row r="169" s="14" customFormat="1">
      <c r="B169" s="250"/>
      <c r="C169" s="251"/>
      <c r="D169" s="213" t="s">
        <v>168</v>
      </c>
      <c r="E169" s="252" t="s">
        <v>19</v>
      </c>
      <c r="F169" s="253" t="s">
        <v>400</v>
      </c>
      <c r="G169" s="251"/>
      <c r="H169" s="252" t="s">
        <v>19</v>
      </c>
      <c r="I169" s="254"/>
      <c r="J169" s="251"/>
      <c r="K169" s="251"/>
      <c r="L169" s="255"/>
      <c r="M169" s="256"/>
      <c r="N169" s="257"/>
      <c r="O169" s="257"/>
      <c r="P169" s="257"/>
      <c r="Q169" s="257"/>
      <c r="R169" s="257"/>
      <c r="S169" s="257"/>
      <c r="T169" s="258"/>
      <c r="AT169" s="259" t="s">
        <v>168</v>
      </c>
      <c r="AU169" s="259" t="s">
        <v>82</v>
      </c>
      <c r="AV169" s="14" t="s">
        <v>80</v>
      </c>
      <c r="AW169" s="14" t="s">
        <v>33</v>
      </c>
      <c r="AX169" s="14" t="s">
        <v>72</v>
      </c>
      <c r="AY169" s="259" t="s">
        <v>117</v>
      </c>
    </row>
    <row r="170" s="12" customFormat="1">
      <c r="B170" s="228"/>
      <c r="C170" s="229"/>
      <c r="D170" s="213" t="s">
        <v>168</v>
      </c>
      <c r="E170" s="230" t="s">
        <v>19</v>
      </c>
      <c r="F170" s="231" t="s">
        <v>413</v>
      </c>
      <c r="G170" s="229"/>
      <c r="H170" s="232">
        <v>188</v>
      </c>
      <c r="I170" s="233"/>
      <c r="J170" s="229"/>
      <c r="K170" s="229"/>
      <c r="L170" s="234"/>
      <c r="M170" s="235"/>
      <c r="N170" s="236"/>
      <c r="O170" s="236"/>
      <c r="P170" s="236"/>
      <c r="Q170" s="236"/>
      <c r="R170" s="236"/>
      <c r="S170" s="236"/>
      <c r="T170" s="237"/>
      <c r="AT170" s="238" t="s">
        <v>168</v>
      </c>
      <c r="AU170" s="238" t="s">
        <v>82</v>
      </c>
      <c r="AV170" s="12" t="s">
        <v>82</v>
      </c>
      <c r="AW170" s="12" t="s">
        <v>33</v>
      </c>
      <c r="AX170" s="12" t="s">
        <v>72</v>
      </c>
      <c r="AY170" s="238" t="s">
        <v>117</v>
      </c>
    </row>
    <row r="171" s="12" customFormat="1">
      <c r="B171" s="228"/>
      <c r="C171" s="229"/>
      <c r="D171" s="213" t="s">
        <v>168</v>
      </c>
      <c r="E171" s="230" t="s">
        <v>19</v>
      </c>
      <c r="F171" s="231" t="s">
        <v>414</v>
      </c>
      <c r="G171" s="229"/>
      <c r="H171" s="232">
        <v>258.5</v>
      </c>
      <c r="I171" s="233"/>
      <c r="J171" s="229"/>
      <c r="K171" s="229"/>
      <c r="L171" s="234"/>
      <c r="M171" s="235"/>
      <c r="N171" s="236"/>
      <c r="O171" s="236"/>
      <c r="P171" s="236"/>
      <c r="Q171" s="236"/>
      <c r="R171" s="236"/>
      <c r="S171" s="236"/>
      <c r="T171" s="237"/>
      <c r="AT171" s="238" t="s">
        <v>168</v>
      </c>
      <c r="AU171" s="238" t="s">
        <v>82</v>
      </c>
      <c r="AV171" s="12" t="s">
        <v>82</v>
      </c>
      <c r="AW171" s="12" t="s">
        <v>33</v>
      </c>
      <c r="AX171" s="12" t="s">
        <v>72</v>
      </c>
      <c r="AY171" s="238" t="s">
        <v>117</v>
      </c>
    </row>
    <row r="172" s="13" customFormat="1">
      <c r="B172" s="239"/>
      <c r="C172" s="240"/>
      <c r="D172" s="213" t="s">
        <v>168</v>
      </c>
      <c r="E172" s="241" t="s">
        <v>19</v>
      </c>
      <c r="F172" s="242" t="s">
        <v>170</v>
      </c>
      <c r="G172" s="240"/>
      <c r="H172" s="243">
        <v>658</v>
      </c>
      <c r="I172" s="244"/>
      <c r="J172" s="240"/>
      <c r="K172" s="240"/>
      <c r="L172" s="245"/>
      <c r="M172" s="246"/>
      <c r="N172" s="247"/>
      <c r="O172" s="247"/>
      <c r="P172" s="247"/>
      <c r="Q172" s="247"/>
      <c r="R172" s="247"/>
      <c r="S172" s="247"/>
      <c r="T172" s="248"/>
      <c r="AT172" s="249" t="s">
        <v>168</v>
      </c>
      <c r="AU172" s="249" t="s">
        <v>82</v>
      </c>
      <c r="AV172" s="13" t="s">
        <v>137</v>
      </c>
      <c r="AW172" s="13" t="s">
        <v>4</v>
      </c>
      <c r="AX172" s="13" t="s">
        <v>80</v>
      </c>
      <c r="AY172" s="249" t="s">
        <v>117</v>
      </c>
    </row>
    <row r="173" s="1" customFormat="1" ht="24" customHeight="1">
      <c r="B173" s="37"/>
      <c r="C173" s="201" t="s">
        <v>7</v>
      </c>
      <c r="D173" s="201" t="s">
        <v>118</v>
      </c>
      <c r="E173" s="202" t="s">
        <v>415</v>
      </c>
      <c r="F173" s="203" t="s">
        <v>416</v>
      </c>
      <c r="G173" s="204" t="s">
        <v>165</v>
      </c>
      <c r="H173" s="205">
        <v>17.34</v>
      </c>
      <c r="I173" s="206"/>
      <c r="J173" s="205">
        <f>ROUND(I173*H173,1)</f>
        <v>0</v>
      </c>
      <c r="K173" s="203" t="s">
        <v>122</v>
      </c>
      <c r="L173" s="42"/>
      <c r="M173" s="207" t="s">
        <v>19</v>
      </c>
      <c r="N173" s="208" t="s">
        <v>43</v>
      </c>
      <c r="O173" s="82"/>
      <c r="P173" s="209">
        <f>O173*H173</f>
        <v>0</v>
      </c>
      <c r="Q173" s="209">
        <v>2.2563399999999998</v>
      </c>
      <c r="R173" s="209">
        <f>Q173*H173</f>
        <v>39.124935599999993</v>
      </c>
      <c r="S173" s="209">
        <v>0</v>
      </c>
      <c r="T173" s="210">
        <f>S173*H173</f>
        <v>0</v>
      </c>
      <c r="AR173" s="211" t="s">
        <v>137</v>
      </c>
      <c r="AT173" s="211" t="s">
        <v>118</v>
      </c>
      <c r="AU173" s="211" t="s">
        <v>82</v>
      </c>
      <c r="AY173" s="16" t="s">
        <v>117</v>
      </c>
      <c r="BE173" s="212">
        <f>IF(N173="základní",J173,0)</f>
        <v>0</v>
      </c>
      <c r="BF173" s="212">
        <f>IF(N173="snížená",J173,0)</f>
        <v>0</v>
      </c>
      <c r="BG173" s="212">
        <f>IF(N173="zákl. přenesená",J173,0)</f>
        <v>0</v>
      </c>
      <c r="BH173" s="212">
        <f>IF(N173="sníž. přenesená",J173,0)</f>
        <v>0</v>
      </c>
      <c r="BI173" s="212">
        <f>IF(N173="nulová",J173,0)</f>
        <v>0</v>
      </c>
      <c r="BJ173" s="16" t="s">
        <v>80</v>
      </c>
      <c r="BK173" s="212">
        <f>ROUND(I173*H173,1)</f>
        <v>0</v>
      </c>
      <c r="BL173" s="16" t="s">
        <v>137</v>
      </c>
      <c r="BM173" s="211" t="s">
        <v>417</v>
      </c>
    </row>
    <row r="174" s="1" customFormat="1">
      <c r="B174" s="37"/>
      <c r="C174" s="38"/>
      <c r="D174" s="213" t="s">
        <v>161</v>
      </c>
      <c r="E174" s="38"/>
      <c r="F174" s="214" t="s">
        <v>418</v>
      </c>
      <c r="G174" s="38"/>
      <c r="H174" s="38"/>
      <c r="I174" s="134"/>
      <c r="J174" s="38"/>
      <c r="K174" s="38"/>
      <c r="L174" s="42"/>
      <c r="M174" s="215"/>
      <c r="N174" s="82"/>
      <c r="O174" s="82"/>
      <c r="P174" s="82"/>
      <c r="Q174" s="82"/>
      <c r="R174" s="82"/>
      <c r="S174" s="82"/>
      <c r="T174" s="83"/>
      <c r="AT174" s="16" t="s">
        <v>161</v>
      </c>
      <c r="AU174" s="16" t="s">
        <v>82</v>
      </c>
    </row>
    <row r="175" s="12" customFormat="1">
      <c r="B175" s="228"/>
      <c r="C175" s="229"/>
      <c r="D175" s="213" t="s">
        <v>168</v>
      </c>
      <c r="E175" s="230" t="s">
        <v>19</v>
      </c>
      <c r="F175" s="231" t="s">
        <v>419</v>
      </c>
      <c r="G175" s="229"/>
      <c r="H175" s="232">
        <v>17.34</v>
      </c>
      <c r="I175" s="233"/>
      <c r="J175" s="229"/>
      <c r="K175" s="229"/>
      <c r="L175" s="234"/>
      <c r="M175" s="235"/>
      <c r="N175" s="236"/>
      <c r="O175" s="236"/>
      <c r="P175" s="236"/>
      <c r="Q175" s="236"/>
      <c r="R175" s="236"/>
      <c r="S175" s="236"/>
      <c r="T175" s="237"/>
      <c r="AT175" s="238" t="s">
        <v>168</v>
      </c>
      <c r="AU175" s="238" t="s">
        <v>82</v>
      </c>
      <c r="AV175" s="12" t="s">
        <v>82</v>
      </c>
      <c r="AW175" s="12" t="s">
        <v>33</v>
      </c>
      <c r="AX175" s="12" t="s">
        <v>72</v>
      </c>
      <c r="AY175" s="238" t="s">
        <v>117</v>
      </c>
    </row>
    <row r="176" s="13" customFormat="1">
      <c r="B176" s="239"/>
      <c r="C176" s="240"/>
      <c r="D176" s="213" t="s">
        <v>168</v>
      </c>
      <c r="E176" s="241" t="s">
        <v>19</v>
      </c>
      <c r="F176" s="242" t="s">
        <v>170</v>
      </c>
      <c r="G176" s="240"/>
      <c r="H176" s="243">
        <v>17.34</v>
      </c>
      <c r="I176" s="244"/>
      <c r="J176" s="240"/>
      <c r="K176" s="240"/>
      <c r="L176" s="245"/>
      <c r="M176" s="246"/>
      <c r="N176" s="247"/>
      <c r="O176" s="247"/>
      <c r="P176" s="247"/>
      <c r="Q176" s="247"/>
      <c r="R176" s="247"/>
      <c r="S176" s="247"/>
      <c r="T176" s="248"/>
      <c r="AT176" s="249" t="s">
        <v>168</v>
      </c>
      <c r="AU176" s="249" t="s">
        <v>82</v>
      </c>
      <c r="AV176" s="13" t="s">
        <v>137</v>
      </c>
      <c r="AW176" s="13" t="s">
        <v>4</v>
      </c>
      <c r="AX176" s="13" t="s">
        <v>80</v>
      </c>
      <c r="AY176" s="249" t="s">
        <v>117</v>
      </c>
    </row>
    <row r="177" s="10" customFormat="1" ht="22.8" customHeight="1">
      <c r="B177" s="187"/>
      <c r="C177" s="188"/>
      <c r="D177" s="189" t="s">
        <v>71</v>
      </c>
      <c r="E177" s="226" t="s">
        <v>133</v>
      </c>
      <c r="F177" s="226" t="s">
        <v>420</v>
      </c>
      <c r="G177" s="188"/>
      <c r="H177" s="188"/>
      <c r="I177" s="191"/>
      <c r="J177" s="227">
        <f>BK177</f>
        <v>0</v>
      </c>
      <c r="K177" s="188"/>
      <c r="L177" s="193"/>
      <c r="M177" s="194"/>
      <c r="N177" s="195"/>
      <c r="O177" s="195"/>
      <c r="P177" s="196">
        <f>SUM(P178:P214)</f>
        <v>0</v>
      </c>
      <c r="Q177" s="195"/>
      <c r="R177" s="196">
        <f>SUM(R178:R214)</f>
        <v>13.068363899999998</v>
      </c>
      <c r="S177" s="195"/>
      <c r="T177" s="197">
        <f>SUM(T178:T214)</f>
        <v>0</v>
      </c>
      <c r="AR177" s="198" t="s">
        <v>80</v>
      </c>
      <c r="AT177" s="199" t="s">
        <v>71</v>
      </c>
      <c r="AU177" s="199" t="s">
        <v>80</v>
      </c>
      <c r="AY177" s="198" t="s">
        <v>117</v>
      </c>
      <c r="BK177" s="200">
        <f>SUM(BK178:BK214)</f>
        <v>0</v>
      </c>
    </row>
    <row r="178" s="1" customFormat="1" ht="24" customHeight="1">
      <c r="B178" s="37"/>
      <c r="C178" s="201" t="s">
        <v>299</v>
      </c>
      <c r="D178" s="201" t="s">
        <v>118</v>
      </c>
      <c r="E178" s="202" t="s">
        <v>421</v>
      </c>
      <c r="F178" s="203" t="s">
        <v>422</v>
      </c>
      <c r="G178" s="204" t="s">
        <v>165</v>
      </c>
      <c r="H178" s="205">
        <v>23.140000000000001</v>
      </c>
      <c r="I178" s="206"/>
      <c r="J178" s="205">
        <f>ROUND(I178*H178,1)</f>
        <v>0</v>
      </c>
      <c r="K178" s="203" t="s">
        <v>122</v>
      </c>
      <c r="L178" s="42"/>
      <c r="M178" s="207" t="s">
        <v>19</v>
      </c>
      <c r="N178" s="208" t="s">
        <v>43</v>
      </c>
      <c r="O178" s="82"/>
      <c r="P178" s="209">
        <f>O178*H178</f>
        <v>0</v>
      </c>
      <c r="Q178" s="209">
        <v>0</v>
      </c>
      <c r="R178" s="209">
        <f>Q178*H178</f>
        <v>0</v>
      </c>
      <c r="S178" s="209">
        <v>0</v>
      </c>
      <c r="T178" s="210">
        <f>S178*H178</f>
        <v>0</v>
      </c>
      <c r="AR178" s="211" t="s">
        <v>137</v>
      </c>
      <c r="AT178" s="211" t="s">
        <v>118</v>
      </c>
      <c r="AU178" s="211" t="s">
        <v>82</v>
      </c>
      <c r="AY178" s="16" t="s">
        <v>117</v>
      </c>
      <c r="BE178" s="212">
        <f>IF(N178="základní",J178,0)</f>
        <v>0</v>
      </c>
      <c r="BF178" s="212">
        <f>IF(N178="snížená",J178,0)</f>
        <v>0</v>
      </c>
      <c r="BG178" s="212">
        <f>IF(N178="zákl. přenesená",J178,0)</f>
        <v>0</v>
      </c>
      <c r="BH178" s="212">
        <f>IF(N178="sníž. přenesená",J178,0)</f>
        <v>0</v>
      </c>
      <c r="BI178" s="212">
        <f>IF(N178="nulová",J178,0)</f>
        <v>0</v>
      </c>
      <c r="BJ178" s="16" t="s">
        <v>80</v>
      </c>
      <c r="BK178" s="212">
        <f>ROUND(I178*H178,1)</f>
        <v>0</v>
      </c>
      <c r="BL178" s="16" t="s">
        <v>137</v>
      </c>
      <c r="BM178" s="211" t="s">
        <v>423</v>
      </c>
    </row>
    <row r="179" s="1" customFormat="1">
      <c r="B179" s="37"/>
      <c r="C179" s="38"/>
      <c r="D179" s="213" t="s">
        <v>161</v>
      </c>
      <c r="E179" s="38"/>
      <c r="F179" s="214" t="s">
        <v>424</v>
      </c>
      <c r="G179" s="38"/>
      <c r="H179" s="38"/>
      <c r="I179" s="134"/>
      <c r="J179" s="38"/>
      <c r="K179" s="38"/>
      <c r="L179" s="42"/>
      <c r="M179" s="215"/>
      <c r="N179" s="82"/>
      <c r="O179" s="82"/>
      <c r="P179" s="82"/>
      <c r="Q179" s="82"/>
      <c r="R179" s="82"/>
      <c r="S179" s="82"/>
      <c r="T179" s="83"/>
      <c r="AT179" s="16" t="s">
        <v>161</v>
      </c>
      <c r="AU179" s="16" t="s">
        <v>82</v>
      </c>
    </row>
    <row r="180" s="12" customFormat="1">
      <c r="B180" s="228"/>
      <c r="C180" s="229"/>
      <c r="D180" s="213" t="s">
        <v>168</v>
      </c>
      <c r="E180" s="230" t="s">
        <v>19</v>
      </c>
      <c r="F180" s="231" t="s">
        <v>425</v>
      </c>
      <c r="G180" s="229"/>
      <c r="H180" s="232">
        <v>23.140000000000001</v>
      </c>
      <c r="I180" s="233"/>
      <c r="J180" s="229"/>
      <c r="K180" s="229"/>
      <c r="L180" s="234"/>
      <c r="M180" s="235"/>
      <c r="N180" s="236"/>
      <c r="O180" s="236"/>
      <c r="P180" s="236"/>
      <c r="Q180" s="236"/>
      <c r="R180" s="236"/>
      <c r="S180" s="236"/>
      <c r="T180" s="237"/>
      <c r="AT180" s="238" t="s">
        <v>168</v>
      </c>
      <c r="AU180" s="238" t="s">
        <v>82</v>
      </c>
      <c r="AV180" s="12" t="s">
        <v>82</v>
      </c>
      <c r="AW180" s="12" t="s">
        <v>33</v>
      </c>
      <c r="AX180" s="12" t="s">
        <v>72</v>
      </c>
      <c r="AY180" s="238" t="s">
        <v>117</v>
      </c>
    </row>
    <row r="181" s="13" customFormat="1">
      <c r="B181" s="239"/>
      <c r="C181" s="240"/>
      <c r="D181" s="213" t="s">
        <v>168</v>
      </c>
      <c r="E181" s="241" t="s">
        <v>19</v>
      </c>
      <c r="F181" s="242" t="s">
        <v>170</v>
      </c>
      <c r="G181" s="240"/>
      <c r="H181" s="243">
        <v>23.140000000000001</v>
      </c>
      <c r="I181" s="244"/>
      <c r="J181" s="240"/>
      <c r="K181" s="240"/>
      <c r="L181" s="245"/>
      <c r="M181" s="246"/>
      <c r="N181" s="247"/>
      <c r="O181" s="247"/>
      <c r="P181" s="247"/>
      <c r="Q181" s="247"/>
      <c r="R181" s="247"/>
      <c r="S181" s="247"/>
      <c r="T181" s="248"/>
      <c r="AT181" s="249" t="s">
        <v>168</v>
      </c>
      <c r="AU181" s="249" t="s">
        <v>82</v>
      </c>
      <c r="AV181" s="13" t="s">
        <v>137</v>
      </c>
      <c r="AW181" s="13" t="s">
        <v>4</v>
      </c>
      <c r="AX181" s="13" t="s">
        <v>80</v>
      </c>
      <c r="AY181" s="249" t="s">
        <v>117</v>
      </c>
    </row>
    <row r="182" s="1" customFormat="1" ht="24" customHeight="1">
      <c r="B182" s="37"/>
      <c r="C182" s="201" t="s">
        <v>426</v>
      </c>
      <c r="D182" s="201" t="s">
        <v>118</v>
      </c>
      <c r="E182" s="202" t="s">
        <v>427</v>
      </c>
      <c r="F182" s="203" t="s">
        <v>428</v>
      </c>
      <c r="G182" s="204" t="s">
        <v>191</v>
      </c>
      <c r="H182" s="205">
        <v>74.010000000000005</v>
      </c>
      <c r="I182" s="206"/>
      <c r="J182" s="205">
        <f>ROUND(I182*H182,1)</f>
        <v>0</v>
      </c>
      <c r="K182" s="203" t="s">
        <v>122</v>
      </c>
      <c r="L182" s="42"/>
      <c r="M182" s="207" t="s">
        <v>19</v>
      </c>
      <c r="N182" s="208" t="s">
        <v>43</v>
      </c>
      <c r="O182" s="82"/>
      <c r="P182" s="209">
        <f>O182*H182</f>
        <v>0</v>
      </c>
      <c r="Q182" s="209">
        <v>0.025190000000000001</v>
      </c>
      <c r="R182" s="209">
        <f>Q182*H182</f>
        <v>1.8643119000000001</v>
      </c>
      <c r="S182" s="209">
        <v>0</v>
      </c>
      <c r="T182" s="210">
        <f>S182*H182</f>
        <v>0</v>
      </c>
      <c r="AR182" s="211" t="s">
        <v>137</v>
      </c>
      <c r="AT182" s="211" t="s">
        <v>118</v>
      </c>
      <c r="AU182" s="211" t="s">
        <v>82</v>
      </c>
      <c r="AY182" s="16" t="s">
        <v>117</v>
      </c>
      <c r="BE182" s="212">
        <f>IF(N182="základní",J182,0)</f>
        <v>0</v>
      </c>
      <c r="BF182" s="212">
        <f>IF(N182="snížená",J182,0)</f>
        <v>0</v>
      </c>
      <c r="BG182" s="212">
        <f>IF(N182="zákl. přenesená",J182,0)</f>
        <v>0</v>
      </c>
      <c r="BH182" s="212">
        <f>IF(N182="sníž. přenesená",J182,0)</f>
        <v>0</v>
      </c>
      <c r="BI182" s="212">
        <f>IF(N182="nulová",J182,0)</f>
        <v>0</v>
      </c>
      <c r="BJ182" s="16" t="s">
        <v>80</v>
      </c>
      <c r="BK182" s="212">
        <f>ROUND(I182*H182,1)</f>
        <v>0</v>
      </c>
      <c r="BL182" s="16" t="s">
        <v>137</v>
      </c>
      <c r="BM182" s="211" t="s">
        <v>429</v>
      </c>
    </row>
    <row r="183" s="1" customFormat="1">
      <c r="B183" s="37"/>
      <c r="C183" s="38"/>
      <c r="D183" s="213" t="s">
        <v>161</v>
      </c>
      <c r="E183" s="38"/>
      <c r="F183" s="214" t="s">
        <v>430</v>
      </c>
      <c r="G183" s="38"/>
      <c r="H183" s="38"/>
      <c r="I183" s="134"/>
      <c r="J183" s="38"/>
      <c r="K183" s="38"/>
      <c r="L183" s="42"/>
      <c r="M183" s="215"/>
      <c r="N183" s="82"/>
      <c r="O183" s="82"/>
      <c r="P183" s="82"/>
      <c r="Q183" s="82"/>
      <c r="R183" s="82"/>
      <c r="S183" s="82"/>
      <c r="T183" s="83"/>
      <c r="AT183" s="16" t="s">
        <v>161</v>
      </c>
      <c r="AU183" s="16" t="s">
        <v>82</v>
      </c>
    </row>
    <row r="184" s="12" customFormat="1">
      <c r="B184" s="228"/>
      <c r="C184" s="229"/>
      <c r="D184" s="213" t="s">
        <v>168</v>
      </c>
      <c r="E184" s="230" t="s">
        <v>19</v>
      </c>
      <c r="F184" s="231" t="s">
        <v>431</v>
      </c>
      <c r="G184" s="229"/>
      <c r="H184" s="232">
        <v>60.200000000000003</v>
      </c>
      <c r="I184" s="233"/>
      <c r="J184" s="229"/>
      <c r="K184" s="229"/>
      <c r="L184" s="234"/>
      <c r="M184" s="235"/>
      <c r="N184" s="236"/>
      <c r="O184" s="236"/>
      <c r="P184" s="236"/>
      <c r="Q184" s="236"/>
      <c r="R184" s="236"/>
      <c r="S184" s="236"/>
      <c r="T184" s="237"/>
      <c r="AT184" s="238" t="s">
        <v>168</v>
      </c>
      <c r="AU184" s="238" t="s">
        <v>82</v>
      </c>
      <c r="AV184" s="12" t="s">
        <v>82</v>
      </c>
      <c r="AW184" s="12" t="s">
        <v>33</v>
      </c>
      <c r="AX184" s="12" t="s">
        <v>72</v>
      </c>
      <c r="AY184" s="238" t="s">
        <v>117</v>
      </c>
    </row>
    <row r="185" s="12" customFormat="1">
      <c r="B185" s="228"/>
      <c r="C185" s="229"/>
      <c r="D185" s="213" t="s">
        <v>168</v>
      </c>
      <c r="E185" s="230" t="s">
        <v>19</v>
      </c>
      <c r="F185" s="231" t="s">
        <v>432</v>
      </c>
      <c r="G185" s="229"/>
      <c r="H185" s="232">
        <v>11.199999999999999</v>
      </c>
      <c r="I185" s="233"/>
      <c r="J185" s="229"/>
      <c r="K185" s="229"/>
      <c r="L185" s="234"/>
      <c r="M185" s="235"/>
      <c r="N185" s="236"/>
      <c r="O185" s="236"/>
      <c r="P185" s="236"/>
      <c r="Q185" s="236"/>
      <c r="R185" s="236"/>
      <c r="S185" s="236"/>
      <c r="T185" s="237"/>
      <c r="AT185" s="238" t="s">
        <v>168</v>
      </c>
      <c r="AU185" s="238" t="s">
        <v>82</v>
      </c>
      <c r="AV185" s="12" t="s">
        <v>82</v>
      </c>
      <c r="AW185" s="12" t="s">
        <v>33</v>
      </c>
      <c r="AX185" s="12" t="s">
        <v>72</v>
      </c>
      <c r="AY185" s="238" t="s">
        <v>117</v>
      </c>
    </row>
    <row r="186" s="12" customFormat="1">
      <c r="B186" s="228"/>
      <c r="C186" s="229"/>
      <c r="D186" s="213" t="s">
        <v>168</v>
      </c>
      <c r="E186" s="230" t="s">
        <v>19</v>
      </c>
      <c r="F186" s="231" t="s">
        <v>433</v>
      </c>
      <c r="G186" s="229"/>
      <c r="H186" s="232">
        <v>2.6099999999999999</v>
      </c>
      <c r="I186" s="233"/>
      <c r="J186" s="229"/>
      <c r="K186" s="229"/>
      <c r="L186" s="234"/>
      <c r="M186" s="235"/>
      <c r="N186" s="236"/>
      <c r="O186" s="236"/>
      <c r="P186" s="236"/>
      <c r="Q186" s="236"/>
      <c r="R186" s="236"/>
      <c r="S186" s="236"/>
      <c r="T186" s="237"/>
      <c r="AT186" s="238" t="s">
        <v>168</v>
      </c>
      <c r="AU186" s="238" t="s">
        <v>82</v>
      </c>
      <c r="AV186" s="12" t="s">
        <v>82</v>
      </c>
      <c r="AW186" s="12" t="s">
        <v>33</v>
      </c>
      <c r="AX186" s="12" t="s">
        <v>72</v>
      </c>
      <c r="AY186" s="238" t="s">
        <v>117</v>
      </c>
    </row>
    <row r="187" s="13" customFormat="1">
      <c r="B187" s="239"/>
      <c r="C187" s="240"/>
      <c r="D187" s="213" t="s">
        <v>168</v>
      </c>
      <c r="E187" s="241" t="s">
        <v>19</v>
      </c>
      <c r="F187" s="242" t="s">
        <v>170</v>
      </c>
      <c r="G187" s="240"/>
      <c r="H187" s="243">
        <v>74.010000000000005</v>
      </c>
      <c r="I187" s="244"/>
      <c r="J187" s="240"/>
      <c r="K187" s="240"/>
      <c r="L187" s="245"/>
      <c r="M187" s="246"/>
      <c r="N187" s="247"/>
      <c r="O187" s="247"/>
      <c r="P187" s="247"/>
      <c r="Q187" s="247"/>
      <c r="R187" s="247"/>
      <c r="S187" s="247"/>
      <c r="T187" s="248"/>
      <c r="AT187" s="249" t="s">
        <v>168</v>
      </c>
      <c r="AU187" s="249" t="s">
        <v>82</v>
      </c>
      <c r="AV187" s="13" t="s">
        <v>137</v>
      </c>
      <c r="AW187" s="13" t="s">
        <v>4</v>
      </c>
      <c r="AX187" s="13" t="s">
        <v>80</v>
      </c>
      <c r="AY187" s="249" t="s">
        <v>117</v>
      </c>
    </row>
    <row r="188" s="1" customFormat="1" ht="36" customHeight="1">
      <c r="B188" s="37"/>
      <c r="C188" s="201" t="s">
        <v>434</v>
      </c>
      <c r="D188" s="201" t="s">
        <v>118</v>
      </c>
      <c r="E188" s="202" t="s">
        <v>435</v>
      </c>
      <c r="F188" s="203" t="s">
        <v>436</v>
      </c>
      <c r="G188" s="204" t="s">
        <v>191</v>
      </c>
      <c r="H188" s="205">
        <v>74.010000000000005</v>
      </c>
      <c r="I188" s="206"/>
      <c r="J188" s="205">
        <f>ROUND(I188*H188,1)</f>
        <v>0</v>
      </c>
      <c r="K188" s="203" t="s">
        <v>122</v>
      </c>
      <c r="L188" s="42"/>
      <c r="M188" s="207" t="s">
        <v>19</v>
      </c>
      <c r="N188" s="208" t="s">
        <v>43</v>
      </c>
      <c r="O188" s="82"/>
      <c r="P188" s="209">
        <f>O188*H188</f>
        <v>0</v>
      </c>
      <c r="Q188" s="209">
        <v>0</v>
      </c>
      <c r="R188" s="209">
        <f>Q188*H188</f>
        <v>0</v>
      </c>
      <c r="S188" s="209">
        <v>0</v>
      </c>
      <c r="T188" s="210">
        <f>S188*H188</f>
        <v>0</v>
      </c>
      <c r="AR188" s="211" t="s">
        <v>137</v>
      </c>
      <c r="AT188" s="211" t="s">
        <v>118</v>
      </c>
      <c r="AU188" s="211" t="s">
        <v>82</v>
      </c>
      <c r="AY188" s="16" t="s">
        <v>117</v>
      </c>
      <c r="BE188" s="212">
        <f>IF(N188="základní",J188,0)</f>
        <v>0</v>
      </c>
      <c r="BF188" s="212">
        <f>IF(N188="snížená",J188,0)</f>
        <v>0</v>
      </c>
      <c r="BG188" s="212">
        <f>IF(N188="zákl. přenesená",J188,0)</f>
        <v>0</v>
      </c>
      <c r="BH188" s="212">
        <f>IF(N188="sníž. přenesená",J188,0)</f>
        <v>0</v>
      </c>
      <c r="BI188" s="212">
        <f>IF(N188="nulová",J188,0)</f>
        <v>0</v>
      </c>
      <c r="BJ188" s="16" t="s">
        <v>80</v>
      </c>
      <c r="BK188" s="212">
        <f>ROUND(I188*H188,1)</f>
        <v>0</v>
      </c>
      <c r="BL188" s="16" t="s">
        <v>137</v>
      </c>
      <c r="BM188" s="211" t="s">
        <v>437</v>
      </c>
    </row>
    <row r="189" s="1" customFormat="1">
      <c r="B189" s="37"/>
      <c r="C189" s="38"/>
      <c r="D189" s="213" t="s">
        <v>161</v>
      </c>
      <c r="E189" s="38"/>
      <c r="F189" s="214" t="s">
        <v>430</v>
      </c>
      <c r="G189" s="38"/>
      <c r="H189" s="38"/>
      <c r="I189" s="134"/>
      <c r="J189" s="38"/>
      <c r="K189" s="38"/>
      <c r="L189" s="42"/>
      <c r="M189" s="215"/>
      <c r="N189" s="82"/>
      <c r="O189" s="82"/>
      <c r="P189" s="82"/>
      <c r="Q189" s="82"/>
      <c r="R189" s="82"/>
      <c r="S189" s="82"/>
      <c r="T189" s="83"/>
      <c r="AT189" s="16" t="s">
        <v>161</v>
      </c>
      <c r="AU189" s="16" t="s">
        <v>82</v>
      </c>
    </row>
    <row r="190" s="1" customFormat="1" ht="24" customHeight="1">
      <c r="B190" s="37"/>
      <c r="C190" s="201" t="s">
        <v>438</v>
      </c>
      <c r="D190" s="201" t="s">
        <v>118</v>
      </c>
      <c r="E190" s="202" t="s">
        <v>439</v>
      </c>
      <c r="F190" s="203" t="s">
        <v>440</v>
      </c>
      <c r="G190" s="204" t="s">
        <v>175</v>
      </c>
      <c r="H190" s="205">
        <v>5.2199999999999998</v>
      </c>
      <c r="I190" s="206"/>
      <c r="J190" s="205">
        <f>ROUND(I190*H190,1)</f>
        <v>0</v>
      </c>
      <c r="K190" s="203" t="s">
        <v>122</v>
      </c>
      <c r="L190" s="42"/>
      <c r="M190" s="207" t="s">
        <v>19</v>
      </c>
      <c r="N190" s="208" t="s">
        <v>43</v>
      </c>
      <c r="O190" s="82"/>
      <c r="P190" s="209">
        <f>O190*H190</f>
        <v>0</v>
      </c>
      <c r="Q190" s="209">
        <v>1.04711</v>
      </c>
      <c r="R190" s="209">
        <f>Q190*H190</f>
        <v>5.4659141999999994</v>
      </c>
      <c r="S190" s="209">
        <v>0</v>
      </c>
      <c r="T190" s="210">
        <f>S190*H190</f>
        <v>0</v>
      </c>
      <c r="AR190" s="211" t="s">
        <v>137</v>
      </c>
      <c r="AT190" s="211" t="s">
        <v>118</v>
      </c>
      <c r="AU190" s="211" t="s">
        <v>82</v>
      </c>
      <c r="AY190" s="16" t="s">
        <v>117</v>
      </c>
      <c r="BE190" s="212">
        <f>IF(N190="základní",J190,0)</f>
        <v>0</v>
      </c>
      <c r="BF190" s="212">
        <f>IF(N190="snížená",J190,0)</f>
        <v>0</v>
      </c>
      <c r="BG190" s="212">
        <f>IF(N190="zákl. přenesená",J190,0)</f>
        <v>0</v>
      </c>
      <c r="BH190" s="212">
        <f>IF(N190="sníž. přenesená",J190,0)</f>
        <v>0</v>
      </c>
      <c r="BI190" s="212">
        <f>IF(N190="nulová",J190,0)</f>
        <v>0</v>
      </c>
      <c r="BJ190" s="16" t="s">
        <v>80</v>
      </c>
      <c r="BK190" s="212">
        <f>ROUND(I190*H190,1)</f>
        <v>0</v>
      </c>
      <c r="BL190" s="16" t="s">
        <v>137</v>
      </c>
      <c r="BM190" s="211" t="s">
        <v>441</v>
      </c>
    </row>
    <row r="191" s="12" customFormat="1">
      <c r="B191" s="228"/>
      <c r="C191" s="229"/>
      <c r="D191" s="213" t="s">
        <v>168</v>
      </c>
      <c r="E191" s="230" t="s">
        <v>19</v>
      </c>
      <c r="F191" s="231" t="s">
        <v>442</v>
      </c>
      <c r="G191" s="229"/>
      <c r="H191" s="232">
        <v>4.9699999999999998</v>
      </c>
      <c r="I191" s="233"/>
      <c r="J191" s="229"/>
      <c r="K191" s="229"/>
      <c r="L191" s="234"/>
      <c r="M191" s="235"/>
      <c r="N191" s="236"/>
      <c r="O191" s="236"/>
      <c r="P191" s="236"/>
      <c r="Q191" s="236"/>
      <c r="R191" s="236"/>
      <c r="S191" s="236"/>
      <c r="T191" s="237"/>
      <c r="AT191" s="238" t="s">
        <v>168</v>
      </c>
      <c r="AU191" s="238" t="s">
        <v>82</v>
      </c>
      <c r="AV191" s="12" t="s">
        <v>82</v>
      </c>
      <c r="AW191" s="12" t="s">
        <v>33</v>
      </c>
      <c r="AX191" s="12" t="s">
        <v>72</v>
      </c>
      <c r="AY191" s="238" t="s">
        <v>117</v>
      </c>
    </row>
    <row r="192" s="12" customFormat="1">
      <c r="B192" s="228"/>
      <c r="C192" s="229"/>
      <c r="D192" s="213" t="s">
        <v>168</v>
      </c>
      <c r="E192" s="230" t="s">
        <v>19</v>
      </c>
      <c r="F192" s="231" t="s">
        <v>443</v>
      </c>
      <c r="G192" s="229"/>
      <c r="H192" s="232">
        <v>0.25</v>
      </c>
      <c r="I192" s="233"/>
      <c r="J192" s="229"/>
      <c r="K192" s="229"/>
      <c r="L192" s="234"/>
      <c r="M192" s="235"/>
      <c r="N192" s="236"/>
      <c r="O192" s="236"/>
      <c r="P192" s="236"/>
      <c r="Q192" s="236"/>
      <c r="R192" s="236"/>
      <c r="S192" s="236"/>
      <c r="T192" s="237"/>
      <c r="AT192" s="238" t="s">
        <v>168</v>
      </c>
      <c r="AU192" s="238" t="s">
        <v>82</v>
      </c>
      <c r="AV192" s="12" t="s">
        <v>82</v>
      </c>
      <c r="AW192" s="12" t="s">
        <v>33</v>
      </c>
      <c r="AX192" s="12" t="s">
        <v>72</v>
      </c>
      <c r="AY192" s="238" t="s">
        <v>117</v>
      </c>
    </row>
    <row r="193" s="13" customFormat="1">
      <c r="B193" s="239"/>
      <c r="C193" s="240"/>
      <c r="D193" s="213" t="s">
        <v>168</v>
      </c>
      <c r="E193" s="241" t="s">
        <v>19</v>
      </c>
      <c r="F193" s="242" t="s">
        <v>170</v>
      </c>
      <c r="G193" s="240"/>
      <c r="H193" s="243">
        <v>5.2199999999999998</v>
      </c>
      <c r="I193" s="244"/>
      <c r="J193" s="240"/>
      <c r="K193" s="240"/>
      <c r="L193" s="245"/>
      <c r="M193" s="246"/>
      <c r="N193" s="247"/>
      <c r="O193" s="247"/>
      <c r="P193" s="247"/>
      <c r="Q193" s="247"/>
      <c r="R193" s="247"/>
      <c r="S193" s="247"/>
      <c r="T193" s="248"/>
      <c r="AT193" s="249" t="s">
        <v>168</v>
      </c>
      <c r="AU193" s="249" t="s">
        <v>82</v>
      </c>
      <c r="AV193" s="13" t="s">
        <v>137</v>
      </c>
      <c r="AW193" s="13" t="s">
        <v>4</v>
      </c>
      <c r="AX193" s="13" t="s">
        <v>80</v>
      </c>
      <c r="AY193" s="249" t="s">
        <v>117</v>
      </c>
    </row>
    <row r="194" s="1" customFormat="1" ht="24" customHeight="1">
      <c r="B194" s="37"/>
      <c r="C194" s="201" t="s">
        <v>444</v>
      </c>
      <c r="D194" s="201" t="s">
        <v>118</v>
      </c>
      <c r="E194" s="202" t="s">
        <v>445</v>
      </c>
      <c r="F194" s="203" t="s">
        <v>446</v>
      </c>
      <c r="G194" s="204" t="s">
        <v>165</v>
      </c>
      <c r="H194" s="205">
        <v>97.019999999999996</v>
      </c>
      <c r="I194" s="206"/>
      <c r="J194" s="205">
        <f>ROUND(I194*H194,1)</f>
        <v>0</v>
      </c>
      <c r="K194" s="203" t="s">
        <v>122</v>
      </c>
      <c r="L194" s="42"/>
      <c r="M194" s="207" t="s">
        <v>19</v>
      </c>
      <c r="N194" s="208" t="s">
        <v>43</v>
      </c>
      <c r="O194" s="82"/>
      <c r="P194" s="209">
        <f>O194*H194</f>
        <v>0</v>
      </c>
      <c r="Q194" s="209">
        <v>0</v>
      </c>
      <c r="R194" s="209">
        <f>Q194*H194</f>
        <v>0</v>
      </c>
      <c r="S194" s="209">
        <v>0</v>
      </c>
      <c r="T194" s="210">
        <f>S194*H194</f>
        <v>0</v>
      </c>
      <c r="AR194" s="211" t="s">
        <v>137</v>
      </c>
      <c r="AT194" s="211" t="s">
        <v>118</v>
      </c>
      <c r="AU194" s="211" t="s">
        <v>82</v>
      </c>
      <c r="AY194" s="16" t="s">
        <v>117</v>
      </c>
      <c r="BE194" s="212">
        <f>IF(N194="základní",J194,0)</f>
        <v>0</v>
      </c>
      <c r="BF194" s="212">
        <f>IF(N194="snížená",J194,0)</f>
        <v>0</v>
      </c>
      <c r="BG194" s="212">
        <f>IF(N194="zákl. přenesená",J194,0)</f>
        <v>0</v>
      </c>
      <c r="BH194" s="212">
        <f>IF(N194="sníž. přenesená",J194,0)</f>
        <v>0</v>
      </c>
      <c r="BI194" s="212">
        <f>IF(N194="nulová",J194,0)</f>
        <v>0</v>
      </c>
      <c r="BJ194" s="16" t="s">
        <v>80</v>
      </c>
      <c r="BK194" s="212">
        <f>ROUND(I194*H194,1)</f>
        <v>0</v>
      </c>
      <c r="BL194" s="16" t="s">
        <v>137</v>
      </c>
      <c r="BM194" s="211" t="s">
        <v>447</v>
      </c>
    </row>
    <row r="195" s="1" customFormat="1">
      <c r="B195" s="37"/>
      <c r="C195" s="38"/>
      <c r="D195" s="213" t="s">
        <v>161</v>
      </c>
      <c r="E195" s="38"/>
      <c r="F195" s="214" t="s">
        <v>448</v>
      </c>
      <c r="G195" s="38"/>
      <c r="H195" s="38"/>
      <c r="I195" s="134"/>
      <c r="J195" s="38"/>
      <c r="K195" s="38"/>
      <c r="L195" s="42"/>
      <c r="M195" s="215"/>
      <c r="N195" s="82"/>
      <c r="O195" s="82"/>
      <c r="P195" s="82"/>
      <c r="Q195" s="82"/>
      <c r="R195" s="82"/>
      <c r="S195" s="82"/>
      <c r="T195" s="83"/>
      <c r="AT195" s="16" t="s">
        <v>161</v>
      </c>
      <c r="AU195" s="16" t="s">
        <v>82</v>
      </c>
    </row>
    <row r="196" s="12" customFormat="1">
      <c r="B196" s="228"/>
      <c r="C196" s="229"/>
      <c r="D196" s="213" t="s">
        <v>168</v>
      </c>
      <c r="E196" s="230" t="s">
        <v>19</v>
      </c>
      <c r="F196" s="231" t="s">
        <v>449</v>
      </c>
      <c r="G196" s="229"/>
      <c r="H196" s="232">
        <v>52.920000000000002</v>
      </c>
      <c r="I196" s="233"/>
      <c r="J196" s="229"/>
      <c r="K196" s="229"/>
      <c r="L196" s="234"/>
      <c r="M196" s="235"/>
      <c r="N196" s="236"/>
      <c r="O196" s="236"/>
      <c r="P196" s="236"/>
      <c r="Q196" s="236"/>
      <c r="R196" s="236"/>
      <c r="S196" s="236"/>
      <c r="T196" s="237"/>
      <c r="AT196" s="238" t="s">
        <v>168</v>
      </c>
      <c r="AU196" s="238" t="s">
        <v>82</v>
      </c>
      <c r="AV196" s="12" t="s">
        <v>82</v>
      </c>
      <c r="AW196" s="12" t="s">
        <v>33</v>
      </c>
      <c r="AX196" s="12" t="s">
        <v>72</v>
      </c>
      <c r="AY196" s="238" t="s">
        <v>117</v>
      </c>
    </row>
    <row r="197" s="12" customFormat="1">
      <c r="B197" s="228"/>
      <c r="C197" s="229"/>
      <c r="D197" s="213" t="s">
        <v>168</v>
      </c>
      <c r="E197" s="230" t="s">
        <v>19</v>
      </c>
      <c r="F197" s="231" t="s">
        <v>450</v>
      </c>
      <c r="G197" s="229"/>
      <c r="H197" s="232">
        <v>44.100000000000001</v>
      </c>
      <c r="I197" s="233"/>
      <c r="J197" s="229"/>
      <c r="K197" s="229"/>
      <c r="L197" s="234"/>
      <c r="M197" s="235"/>
      <c r="N197" s="236"/>
      <c r="O197" s="236"/>
      <c r="P197" s="236"/>
      <c r="Q197" s="236"/>
      <c r="R197" s="236"/>
      <c r="S197" s="236"/>
      <c r="T197" s="237"/>
      <c r="AT197" s="238" t="s">
        <v>168</v>
      </c>
      <c r="AU197" s="238" t="s">
        <v>82</v>
      </c>
      <c r="AV197" s="12" t="s">
        <v>82</v>
      </c>
      <c r="AW197" s="12" t="s">
        <v>33</v>
      </c>
      <c r="AX197" s="12" t="s">
        <v>72</v>
      </c>
      <c r="AY197" s="238" t="s">
        <v>117</v>
      </c>
    </row>
    <row r="198" s="13" customFormat="1">
      <c r="B198" s="239"/>
      <c r="C198" s="240"/>
      <c r="D198" s="213" t="s">
        <v>168</v>
      </c>
      <c r="E198" s="241" t="s">
        <v>19</v>
      </c>
      <c r="F198" s="242" t="s">
        <v>170</v>
      </c>
      <c r="G198" s="240"/>
      <c r="H198" s="243">
        <v>97.02000000000001</v>
      </c>
      <c r="I198" s="244"/>
      <c r="J198" s="240"/>
      <c r="K198" s="240"/>
      <c r="L198" s="245"/>
      <c r="M198" s="246"/>
      <c r="N198" s="247"/>
      <c r="O198" s="247"/>
      <c r="P198" s="247"/>
      <c r="Q198" s="247"/>
      <c r="R198" s="247"/>
      <c r="S198" s="247"/>
      <c r="T198" s="248"/>
      <c r="AT198" s="249" t="s">
        <v>168</v>
      </c>
      <c r="AU198" s="249" t="s">
        <v>82</v>
      </c>
      <c r="AV198" s="13" t="s">
        <v>137</v>
      </c>
      <c r="AW198" s="13" t="s">
        <v>4</v>
      </c>
      <c r="AX198" s="13" t="s">
        <v>80</v>
      </c>
      <c r="AY198" s="249" t="s">
        <v>117</v>
      </c>
    </row>
    <row r="199" s="1" customFormat="1" ht="24" customHeight="1">
      <c r="B199" s="37"/>
      <c r="C199" s="201" t="s">
        <v>451</v>
      </c>
      <c r="D199" s="201" t="s">
        <v>118</v>
      </c>
      <c r="E199" s="202" t="s">
        <v>452</v>
      </c>
      <c r="F199" s="203" t="s">
        <v>453</v>
      </c>
      <c r="G199" s="204" t="s">
        <v>191</v>
      </c>
      <c r="H199" s="205">
        <v>242.09</v>
      </c>
      <c r="I199" s="206"/>
      <c r="J199" s="205">
        <f>ROUND(I199*H199,1)</f>
        <v>0</v>
      </c>
      <c r="K199" s="203" t="s">
        <v>122</v>
      </c>
      <c r="L199" s="42"/>
      <c r="M199" s="207" t="s">
        <v>19</v>
      </c>
      <c r="N199" s="208" t="s">
        <v>43</v>
      </c>
      <c r="O199" s="82"/>
      <c r="P199" s="209">
        <f>O199*H199</f>
        <v>0</v>
      </c>
      <c r="Q199" s="209">
        <v>0.0023700000000000001</v>
      </c>
      <c r="R199" s="209">
        <f>Q199*H199</f>
        <v>0.57375330000000002</v>
      </c>
      <c r="S199" s="209">
        <v>0</v>
      </c>
      <c r="T199" s="210">
        <f>S199*H199</f>
        <v>0</v>
      </c>
      <c r="AR199" s="211" t="s">
        <v>137</v>
      </c>
      <c r="AT199" s="211" t="s">
        <v>118</v>
      </c>
      <c r="AU199" s="211" t="s">
        <v>82</v>
      </c>
      <c r="AY199" s="16" t="s">
        <v>117</v>
      </c>
      <c r="BE199" s="212">
        <f>IF(N199="základní",J199,0)</f>
        <v>0</v>
      </c>
      <c r="BF199" s="212">
        <f>IF(N199="snížená",J199,0)</f>
        <v>0</v>
      </c>
      <c r="BG199" s="212">
        <f>IF(N199="zákl. přenesená",J199,0)</f>
        <v>0</v>
      </c>
      <c r="BH199" s="212">
        <f>IF(N199="sníž. přenesená",J199,0)</f>
        <v>0</v>
      </c>
      <c r="BI199" s="212">
        <f>IF(N199="nulová",J199,0)</f>
        <v>0</v>
      </c>
      <c r="BJ199" s="16" t="s">
        <v>80</v>
      </c>
      <c r="BK199" s="212">
        <f>ROUND(I199*H199,1)</f>
        <v>0</v>
      </c>
      <c r="BL199" s="16" t="s">
        <v>137</v>
      </c>
      <c r="BM199" s="211" t="s">
        <v>454</v>
      </c>
    </row>
    <row r="200" s="1" customFormat="1">
      <c r="B200" s="37"/>
      <c r="C200" s="38"/>
      <c r="D200" s="213" t="s">
        <v>161</v>
      </c>
      <c r="E200" s="38"/>
      <c r="F200" s="214" t="s">
        <v>455</v>
      </c>
      <c r="G200" s="38"/>
      <c r="H200" s="38"/>
      <c r="I200" s="134"/>
      <c r="J200" s="38"/>
      <c r="K200" s="38"/>
      <c r="L200" s="42"/>
      <c r="M200" s="215"/>
      <c r="N200" s="82"/>
      <c r="O200" s="82"/>
      <c r="P200" s="82"/>
      <c r="Q200" s="82"/>
      <c r="R200" s="82"/>
      <c r="S200" s="82"/>
      <c r="T200" s="83"/>
      <c r="AT200" s="16" t="s">
        <v>161</v>
      </c>
      <c r="AU200" s="16" t="s">
        <v>82</v>
      </c>
    </row>
    <row r="201" s="14" customFormat="1">
      <c r="B201" s="250"/>
      <c r="C201" s="251"/>
      <c r="D201" s="213" t="s">
        <v>168</v>
      </c>
      <c r="E201" s="252" t="s">
        <v>19</v>
      </c>
      <c r="F201" s="253" t="s">
        <v>456</v>
      </c>
      <c r="G201" s="251"/>
      <c r="H201" s="252" t="s">
        <v>19</v>
      </c>
      <c r="I201" s="254"/>
      <c r="J201" s="251"/>
      <c r="K201" s="251"/>
      <c r="L201" s="255"/>
      <c r="M201" s="256"/>
      <c r="N201" s="257"/>
      <c r="O201" s="257"/>
      <c r="P201" s="257"/>
      <c r="Q201" s="257"/>
      <c r="R201" s="257"/>
      <c r="S201" s="257"/>
      <c r="T201" s="258"/>
      <c r="AT201" s="259" t="s">
        <v>168</v>
      </c>
      <c r="AU201" s="259" t="s">
        <v>82</v>
      </c>
      <c r="AV201" s="14" t="s">
        <v>80</v>
      </c>
      <c r="AW201" s="14" t="s">
        <v>33</v>
      </c>
      <c r="AX201" s="14" t="s">
        <v>72</v>
      </c>
      <c r="AY201" s="259" t="s">
        <v>117</v>
      </c>
    </row>
    <row r="202" s="12" customFormat="1">
      <c r="B202" s="228"/>
      <c r="C202" s="229"/>
      <c r="D202" s="213" t="s">
        <v>168</v>
      </c>
      <c r="E202" s="230" t="s">
        <v>19</v>
      </c>
      <c r="F202" s="231" t="s">
        <v>457</v>
      </c>
      <c r="G202" s="229"/>
      <c r="H202" s="232">
        <v>84</v>
      </c>
      <c r="I202" s="233"/>
      <c r="J202" s="229"/>
      <c r="K202" s="229"/>
      <c r="L202" s="234"/>
      <c r="M202" s="235"/>
      <c r="N202" s="236"/>
      <c r="O202" s="236"/>
      <c r="P202" s="236"/>
      <c r="Q202" s="236"/>
      <c r="R202" s="236"/>
      <c r="S202" s="236"/>
      <c r="T202" s="237"/>
      <c r="AT202" s="238" t="s">
        <v>168</v>
      </c>
      <c r="AU202" s="238" t="s">
        <v>82</v>
      </c>
      <c r="AV202" s="12" t="s">
        <v>82</v>
      </c>
      <c r="AW202" s="12" t="s">
        <v>33</v>
      </c>
      <c r="AX202" s="12" t="s">
        <v>72</v>
      </c>
      <c r="AY202" s="238" t="s">
        <v>117</v>
      </c>
    </row>
    <row r="203" s="12" customFormat="1">
      <c r="B203" s="228"/>
      <c r="C203" s="229"/>
      <c r="D203" s="213" t="s">
        <v>168</v>
      </c>
      <c r="E203" s="230" t="s">
        <v>19</v>
      </c>
      <c r="F203" s="231" t="s">
        <v>458</v>
      </c>
      <c r="G203" s="229"/>
      <c r="H203" s="232">
        <v>6.0499999999999998</v>
      </c>
      <c r="I203" s="233"/>
      <c r="J203" s="229"/>
      <c r="K203" s="229"/>
      <c r="L203" s="234"/>
      <c r="M203" s="235"/>
      <c r="N203" s="236"/>
      <c r="O203" s="236"/>
      <c r="P203" s="236"/>
      <c r="Q203" s="236"/>
      <c r="R203" s="236"/>
      <c r="S203" s="236"/>
      <c r="T203" s="237"/>
      <c r="AT203" s="238" t="s">
        <v>168</v>
      </c>
      <c r="AU203" s="238" t="s">
        <v>82</v>
      </c>
      <c r="AV203" s="12" t="s">
        <v>82</v>
      </c>
      <c r="AW203" s="12" t="s">
        <v>33</v>
      </c>
      <c r="AX203" s="12" t="s">
        <v>72</v>
      </c>
      <c r="AY203" s="238" t="s">
        <v>117</v>
      </c>
    </row>
    <row r="204" s="14" customFormat="1">
      <c r="B204" s="250"/>
      <c r="C204" s="251"/>
      <c r="D204" s="213" t="s">
        <v>168</v>
      </c>
      <c r="E204" s="252" t="s">
        <v>19</v>
      </c>
      <c r="F204" s="253" t="s">
        <v>459</v>
      </c>
      <c r="G204" s="251"/>
      <c r="H204" s="252" t="s">
        <v>19</v>
      </c>
      <c r="I204" s="254"/>
      <c r="J204" s="251"/>
      <c r="K204" s="251"/>
      <c r="L204" s="255"/>
      <c r="M204" s="256"/>
      <c r="N204" s="257"/>
      <c r="O204" s="257"/>
      <c r="P204" s="257"/>
      <c r="Q204" s="257"/>
      <c r="R204" s="257"/>
      <c r="S204" s="257"/>
      <c r="T204" s="258"/>
      <c r="AT204" s="259" t="s">
        <v>168</v>
      </c>
      <c r="AU204" s="259" t="s">
        <v>82</v>
      </c>
      <c r="AV204" s="14" t="s">
        <v>80</v>
      </c>
      <c r="AW204" s="14" t="s">
        <v>33</v>
      </c>
      <c r="AX204" s="14" t="s">
        <v>72</v>
      </c>
      <c r="AY204" s="259" t="s">
        <v>117</v>
      </c>
    </row>
    <row r="205" s="12" customFormat="1">
      <c r="B205" s="228"/>
      <c r="C205" s="229"/>
      <c r="D205" s="213" t="s">
        <v>168</v>
      </c>
      <c r="E205" s="230" t="s">
        <v>19</v>
      </c>
      <c r="F205" s="231" t="s">
        <v>460</v>
      </c>
      <c r="G205" s="229"/>
      <c r="H205" s="232">
        <v>147</v>
      </c>
      <c r="I205" s="233"/>
      <c r="J205" s="229"/>
      <c r="K205" s="229"/>
      <c r="L205" s="234"/>
      <c r="M205" s="235"/>
      <c r="N205" s="236"/>
      <c r="O205" s="236"/>
      <c r="P205" s="236"/>
      <c r="Q205" s="236"/>
      <c r="R205" s="236"/>
      <c r="S205" s="236"/>
      <c r="T205" s="237"/>
      <c r="AT205" s="238" t="s">
        <v>168</v>
      </c>
      <c r="AU205" s="238" t="s">
        <v>82</v>
      </c>
      <c r="AV205" s="12" t="s">
        <v>82</v>
      </c>
      <c r="AW205" s="12" t="s">
        <v>33</v>
      </c>
      <c r="AX205" s="12" t="s">
        <v>72</v>
      </c>
      <c r="AY205" s="238" t="s">
        <v>117</v>
      </c>
    </row>
    <row r="206" s="12" customFormat="1">
      <c r="B206" s="228"/>
      <c r="C206" s="229"/>
      <c r="D206" s="213" t="s">
        <v>168</v>
      </c>
      <c r="E206" s="230" t="s">
        <v>19</v>
      </c>
      <c r="F206" s="231" t="s">
        <v>461</v>
      </c>
      <c r="G206" s="229"/>
      <c r="H206" s="232">
        <v>5.04</v>
      </c>
      <c r="I206" s="233"/>
      <c r="J206" s="229"/>
      <c r="K206" s="229"/>
      <c r="L206" s="234"/>
      <c r="M206" s="235"/>
      <c r="N206" s="236"/>
      <c r="O206" s="236"/>
      <c r="P206" s="236"/>
      <c r="Q206" s="236"/>
      <c r="R206" s="236"/>
      <c r="S206" s="236"/>
      <c r="T206" s="237"/>
      <c r="AT206" s="238" t="s">
        <v>168</v>
      </c>
      <c r="AU206" s="238" t="s">
        <v>82</v>
      </c>
      <c r="AV206" s="12" t="s">
        <v>82</v>
      </c>
      <c r="AW206" s="12" t="s">
        <v>33</v>
      </c>
      <c r="AX206" s="12" t="s">
        <v>72</v>
      </c>
      <c r="AY206" s="238" t="s">
        <v>117</v>
      </c>
    </row>
    <row r="207" s="13" customFormat="1">
      <c r="B207" s="239"/>
      <c r="C207" s="240"/>
      <c r="D207" s="213" t="s">
        <v>168</v>
      </c>
      <c r="E207" s="241" t="s">
        <v>19</v>
      </c>
      <c r="F207" s="242" t="s">
        <v>170</v>
      </c>
      <c r="G207" s="240"/>
      <c r="H207" s="243">
        <v>242.09</v>
      </c>
      <c r="I207" s="244"/>
      <c r="J207" s="240"/>
      <c r="K207" s="240"/>
      <c r="L207" s="245"/>
      <c r="M207" s="246"/>
      <c r="N207" s="247"/>
      <c r="O207" s="247"/>
      <c r="P207" s="247"/>
      <c r="Q207" s="247"/>
      <c r="R207" s="247"/>
      <c r="S207" s="247"/>
      <c r="T207" s="248"/>
      <c r="AT207" s="249" t="s">
        <v>168</v>
      </c>
      <c r="AU207" s="249" t="s">
        <v>82</v>
      </c>
      <c r="AV207" s="13" t="s">
        <v>137</v>
      </c>
      <c r="AW207" s="13" t="s">
        <v>4</v>
      </c>
      <c r="AX207" s="13" t="s">
        <v>80</v>
      </c>
      <c r="AY207" s="249" t="s">
        <v>117</v>
      </c>
    </row>
    <row r="208" s="1" customFormat="1" ht="24" customHeight="1">
      <c r="B208" s="37"/>
      <c r="C208" s="201" t="s">
        <v>462</v>
      </c>
      <c r="D208" s="201" t="s">
        <v>118</v>
      </c>
      <c r="E208" s="202" t="s">
        <v>463</v>
      </c>
      <c r="F208" s="203" t="s">
        <v>464</v>
      </c>
      <c r="G208" s="204" t="s">
        <v>191</v>
      </c>
      <c r="H208" s="205">
        <v>242.09</v>
      </c>
      <c r="I208" s="206"/>
      <c r="J208" s="205">
        <f>ROUND(I208*H208,1)</f>
        <v>0</v>
      </c>
      <c r="K208" s="203" t="s">
        <v>122</v>
      </c>
      <c r="L208" s="42"/>
      <c r="M208" s="207" t="s">
        <v>19</v>
      </c>
      <c r="N208" s="208" t="s">
        <v>43</v>
      </c>
      <c r="O208" s="82"/>
      <c r="P208" s="209">
        <f>O208*H208</f>
        <v>0</v>
      </c>
      <c r="Q208" s="209">
        <v>0</v>
      </c>
      <c r="R208" s="209">
        <f>Q208*H208</f>
        <v>0</v>
      </c>
      <c r="S208" s="209">
        <v>0</v>
      </c>
      <c r="T208" s="210">
        <f>S208*H208</f>
        <v>0</v>
      </c>
      <c r="AR208" s="211" t="s">
        <v>137</v>
      </c>
      <c r="AT208" s="211" t="s">
        <v>118</v>
      </c>
      <c r="AU208" s="211" t="s">
        <v>82</v>
      </c>
      <c r="AY208" s="16" t="s">
        <v>117</v>
      </c>
      <c r="BE208" s="212">
        <f>IF(N208="základní",J208,0)</f>
        <v>0</v>
      </c>
      <c r="BF208" s="212">
        <f>IF(N208="snížená",J208,0)</f>
        <v>0</v>
      </c>
      <c r="BG208" s="212">
        <f>IF(N208="zákl. přenesená",J208,0)</f>
        <v>0</v>
      </c>
      <c r="BH208" s="212">
        <f>IF(N208="sníž. přenesená",J208,0)</f>
        <v>0</v>
      </c>
      <c r="BI208" s="212">
        <f>IF(N208="nulová",J208,0)</f>
        <v>0</v>
      </c>
      <c r="BJ208" s="16" t="s">
        <v>80</v>
      </c>
      <c r="BK208" s="212">
        <f>ROUND(I208*H208,1)</f>
        <v>0</v>
      </c>
      <c r="BL208" s="16" t="s">
        <v>137</v>
      </c>
      <c r="BM208" s="211" t="s">
        <v>465</v>
      </c>
    </row>
    <row r="209" s="1" customFormat="1">
      <c r="B209" s="37"/>
      <c r="C209" s="38"/>
      <c r="D209" s="213" t="s">
        <v>161</v>
      </c>
      <c r="E209" s="38"/>
      <c r="F209" s="214" t="s">
        <v>455</v>
      </c>
      <c r="G209" s="38"/>
      <c r="H209" s="38"/>
      <c r="I209" s="134"/>
      <c r="J209" s="38"/>
      <c r="K209" s="38"/>
      <c r="L209" s="42"/>
      <c r="M209" s="215"/>
      <c r="N209" s="82"/>
      <c r="O209" s="82"/>
      <c r="P209" s="82"/>
      <c r="Q209" s="82"/>
      <c r="R209" s="82"/>
      <c r="S209" s="82"/>
      <c r="T209" s="83"/>
      <c r="AT209" s="16" t="s">
        <v>161</v>
      </c>
      <c r="AU209" s="16" t="s">
        <v>82</v>
      </c>
    </row>
    <row r="210" s="1" customFormat="1" ht="24" customHeight="1">
      <c r="B210" s="37"/>
      <c r="C210" s="201" t="s">
        <v>466</v>
      </c>
      <c r="D210" s="201" t="s">
        <v>118</v>
      </c>
      <c r="E210" s="202" t="s">
        <v>467</v>
      </c>
      <c r="F210" s="203" t="s">
        <v>468</v>
      </c>
      <c r="G210" s="204" t="s">
        <v>175</v>
      </c>
      <c r="H210" s="205">
        <v>4.9500000000000002</v>
      </c>
      <c r="I210" s="206"/>
      <c r="J210" s="205">
        <f>ROUND(I210*H210,1)</f>
        <v>0</v>
      </c>
      <c r="K210" s="203" t="s">
        <v>122</v>
      </c>
      <c r="L210" s="42"/>
      <c r="M210" s="207" t="s">
        <v>19</v>
      </c>
      <c r="N210" s="208" t="s">
        <v>43</v>
      </c>
      <c r="O210" s="82"/>
      <c r="P210" s="209">
        <f>O210*H210</f>
        <v>0</v>
      </c>
      <c r="Q210" s="209">
        <v>1.04331</v>
      </c>
      <c r="R210" s="209">
        <f>Q210*H210</f>
        <v>5.1643844999999997</v>
      </c>
      <c r="S210" s="209">
        <v>0</v>
      </c>
      <c r="T210" s="210">
        <f>S210*H210</f>
        <v>0</v>
      </c>
      <c r="AR210" s="211" t="s">
        <v>137</v>
      </c>
      <c r="AT210" s="211" t="s">
        <v>118</v>
      </c>
      <c r="AU210" s="211" t="s">
        <v>82</v>
      </c>
      <c r="AY210" s="16" t="s">
        <v>117</v>
      </c>
      <c r="BE210" s="212">
        <f>IF(N210="základní",J210,0)</f>
        <v>0</v>
      </c>
      <c r="BF210" s="212">
        <f>IF(N210="snížená",J210,0)</f>
        <v>0</v>
      </c>
      <c r="BG210" s="212">
        <f>IF(N210="zákl. přenesená",J210,0)</f>
        <v>0</v>
      </c>
      <c r="BH210" s="212">
        <f>IF(N210="sníž. přenesená",J210,0)</f>
        <v>0</v>
      </c>
      <c r="BI210" s="212">
        <f>IF(N210="nulová",J210,0)</f>
        <v>0</v>
      </c>
      <c r="BJ210" s="16" t="s">
        <v>80</v>
      </c>
      <c r="BK210" s="212">
        <f>ROUND(I210*H210,1)</f>
        <v>0</v>
      </c>
      <c r="BL210" s="16" t="s">
        <v>137</v>
      </c>
      <c r="BM210" s="211" t="s">
        <v>469</v>
      </c>
    </row>
    <row r="211" s="1" customFormat="1">
      <c r="B211" s="37"/>
      <c r="C211" s="38"/>
      <c r="D211" s="213" t="s">
        <v>161</v>
      </c>
      <c r="E211" s="38"/>
      <c r="F211" s="214" t="s">
        <v>470</v>
      </c>
      <c r="G211" s="38"/>
      <c r="H211" s="38"/>
      <c r="I211" s="134"/>
      <c r="J211" s="38"/>
      <c r="K211" s="38"/>
      <c r="L211" s="42"/>
      <c r="M211" s="215"/>
      <c r="N211" s="82"/>
      <c r="O211" s="82"/>
      <c r="P211" s="82"/>
      <c r="Q211" s="82"/>
      <c r="R211" s="82"/>
      <c r="S211" s="82"/>
      <c r="T211" s="83"/>
      <c r="AT211" s="16" t="s">
        <v>161</v>
      </c>
      <c r="AU211" s="16" t="s">
        <v>82</v>
      </c>
    </row>
    <row r="212" s="12" customFormat="1">
      <c r="B212" s="228"/>
      <c r="C212" s="229"/>
      <c r="D212" s="213" t="s">
        <v>168</v>
      </c>
      <c r="E212" s="230" t="s">
        <v>19</v>
      </c>
      <c r="F212" s="231" t="s">
        <v>471</v>
      </c>
      <c r="G212" s="229"/>
      <c r="H212" s="232">
        <v>4.71</v>
      </c>
      <c r="I212" s="233"/>
      <c r="J212" s="229"/>
      <c r="K212" s="229"/>
      <c r="L212" s="234"/>
      <c r="M212" s="235"/>
      <c r="N212" s="236"/>
      <c r="O212" s="236"/>
      <c r="P212" s="236"/>
      <c r="Q212" s="236"/>
      <c r="R212" s="236"/>
      <c r="S212" s="236"/>
      <c r="T212" s="237"/>
      <c r="AT212" s="238" t="s">
        <v>168</v>
      </c>
      <c r="AU212" s="238" t="s">
        <v>82</v>
      </c>
      <c r="AV212" s="12" t="s">
        <v>82</v>
      </c>
      <c r="AW212" s="12" t="s">
        <v>33</v>
      </c>
      <c r="AX212" s="12" t="s">
        <v>72</v>
      </c>
      <c r="AY212" s="238" t="s">
        <v>117</v>
      </c>
    </row>
    <row r="213" s="12" customFormat="1">
      <c r="B213" s="228"/>
      <c r="C213" s="229"/>
      <c r="D213" s="213" t="s">
        <v>168</v>
      </c>
      <c r="E213" s="230" t="s">
        <v>19</v>
      </c>
      <c r="F213" s="231" t="s">
        <v>472</v>
      </c>
      <c r="G213" s="229"/>
      <c r="H213" s="232">
        <v>0.23999999999999999</v>
      </c>
      <c r="I213" s="233"/>
      <c r="J213" s="229"/>
      <c r="K213" s="229"/>
      <c r="L213" s="234"/>
      <c r="M213" s="235"/>
      <c r="N213" s="236"/>
      <c r="O213" s="236"/>
      <c r="P213" s="236"/>
      <c r="Q213" s="236"/>
      <c r="R213" s="236"/>
      <c r="S213" s="236"/>
      <c r="T213" s="237"/>
      <c r="AT213" s="238" t="s">
        <v>168</v>
      </c>
      <c r="AU213" s="238" t="s">
        <v>82</v>
      </c>
      <c r="AV213" s="12" t="s">
        <v>82</v>
      </c>
      <c r="AW213" s="12" t="s">
        <v>33</v>
      </c>
      <c r="AX213" s="12" t="s">
        <v>72</v>
      </c>
      <c r="AY213" s="238" t="s">
        <v>117</v>
      </c>
    </row>
    <row r="214" s="13" customFormat="1">
      <c r="B214" s="239"/>
      <c r="C214" s="240"/>
      <c r="D214" s="213" t="s">
        <v>168</v>
      </c>
      <c r="E214" s="241" t="s">
        <v>19</v>
      </c>
      <c r="F214" s="242" t="s">
        <v>170</v>
      </c>
      <c r="G214" s="240"/>
      <c r="H214" s="243">
        <v>4.9500000000000002</v>
      </c>
      <c r="I214" s="244"/>
      <c r="J214" s="240"/>
      <c r="K214" s="240"/>
      <c r="L214" s="245"/>
      <c r="M214" s="246"/>
      <c r="N214" s="247"/>
      <c r="O214" s="247"/>
      <c r="P214" s="247"/>
      <c r="Q214" s="247"/>
      <c r="R214" s="247"/>
      <c r="S214" s="247"/>
      <c r="T214" s="248"/>
      <c r="AT214" s="249" t="s">
        <v>168</v>
      </c>
      <c r="AU214" s="249" t="s">
        <v>82</v>
      </c>
      <c r="AV214" s="13" t="s">
        <v>137</v>
      </c>
      <c r="AW214" s="13" t="s">
        <v>4</v>
      </c>
      <c r="AX214" s="13" t="s">
        <v>80</v>
      </c>
      <c r="AY214" s="249" t="s">
        <v>117</v>
      </c>
    </row>
    <row r="215" s="10" customFormat="1" ht="22.8" customHeight="1">
      <c r="B215" s="187"/>
      <c r="C215" s="188"/>
      <c r="D215" s="189" t="s">
        <v>71</v>
      </c>
      <c r="E215" s="226" t="s">
        <v>137</v>
      </c>
      <c r="F215" s="226" t="s">
        <v>473</v>
      </c>
      <c r="G215" s="188"/>
      <c r="H215" s="188"/>
      <c r="I215" s="191"/>
      <c r="J215" s="227">
        <f>BK215</f>
        <v>0</v>
      </c>
      <c r="K215" s="188"/>
      <c r="L215" s="193"/>
      <c r="M215" s="194"/>
      <c r="N215" s="195"/>
      <c r="O215" s="195"/>
      <c r="P215" s="196">
        <f>SUM(P216:P217)</f>
        <v>0</v>
      </c>
      <c r="Q215" s="195"/>
      <c r="R215" s="196">
        <f>SUM(R216:R217)</f>
        <v>3.5481600000000002</v>
      </c>
      <c r="S215" s="195"/>
      <c r="T215" s="197">
        <f>SUM(T216:T217)</f>
        <v>0</v>
      </c>
      <c r="AR215" s="198" t="s">
        <v>80</v>
      </c>
      <c r="AT215" s="199" t="s">
        <v>71</v>
      </c>
      <c r="AU215" s="199" t="s">
        <v>80</v>
      </c>
      <c r="AY215" s="198" t="s">
        <v>117</v>
      </c>
      <c r="BK215" s="200">
        <f>SUM(BK216:BK217)</f>
        <v>0</v>
      </c>
    </row>
    <row r="216" s="1" customFormat="1" ht="24" customHeight="1">
      <c r="B216" s="37"/>
      <c r="C216" s="201" t="s">
        <v>474</v>
      </c>
      <c r="D216" s="201" t="s">
        <v>118</v>
      </c>
      <c r="E216" s="202" t="s">
        <v>475</v>
      </c>
      <c r="F216" s="203" t="s">
        <v>476</v>
      </c>
      <c r="G216" s="204" t="s">
        <v>165</v>
      </c>
      <c r="H216" s="205">
        <v>1.9199999999999999</v>
      </c>
      <c r="I216" s="206"/>
      <c r="J216" s="205">
        <f>ROUND(I216*H216,1)</f>
        <v>0</v>
      </c>
      <c r="K216" s="203" t="s">
        <v>122</v>
      </c>
      <c r="L216" s="42"/>
      <c r="M216" s="207" t="s">
        <v>19</v>
      </c>
      <c r="N216" s="208" t="s">
        <v>43</v>
      </c>
      <c r="O216" s="82"/>
      <c r="P216" s="209">
        <f>O216*H216</f>
        <v>0</v>
      </c>
      <c r="Q216" s="209">
        <v>1.8480000000000001</v>
      </c>
      <c r="R216" s="209">
        <f>Q216*H216</f>
        <v>3.5481600000000002</v>
      </c>
      <c r="S216" s="209">
        <v>0</v>
      </c>
      <c r="T216" s="210">
        <f>S216*H216</f>
        <v>0</v>
      </c>
      <c r="AR216" s="211" t="s">
        <v>137</v>
      </c>
      <c r="AT216" s="211" t="s">
        <v>118</v>
      </c>
      <c r="AU216" s="211" t="s">
        <v>82</v>
      </c>
      <c r="AY216" s="16" t="s">
        <v>117</v>
      </c>
      <c r="BE216" s="212">
        <f>IF(N216="základní",J216,0)</f>
        <v>0</v>
      </c>
      <c r="BF216" s="212">
        <f>IF(N216="snížená",J216,0)</f>
        <v>0</v>
      </c>
      <c r="BG216" s="212">
        <f>IF(N216="zákl. přenesená",J216,0)</f>
        <v>0</v>
      </c>
      <c r="BH216" s="212">
        <f>IF(N216="sníž. přenesená",J216,0)</f>
        <v>0</v>
      </c>
      <c r="BI216" s="212">
        <f>IF(N216="nulová",J216,0)</f>
        <v>0</v>
      </c>
      <c r="BJ216" s="16" t="s">
        <v>80</v>
      </c>
      <c r="BK216" s="212">
        <f>ROUND(I216*H216,1)</f>
        <v>0</v>
      </c>
      <c r="BL216" s="16" t="s">
        <v>137</v>
      </c>
      <c r="BM216" s="211" t="s">
        <v>477</v>
      </c>
    </row>
    <row r="217" s="1" customFormat="1">
      <c r="B217" s="37"/>
      <c r="C217" s="38"/>
      <c r="D217" s="213" t="s">
        <v>161</v>
      </c>
      <c r="E217" s="38"/>
      <c r="F217" s="214" t="s">
        <v>478</v>
      </c>
      <c r="G217" s="38"/>
      <c r="H217" s="38"/>
      <c r="I217" s="134"/>
      <c r="J217" s="38"/>
      <c r="K217" s="38"/>
      <c r="L217" s="42"/>
      <c r="M217" s="215"/>
      <c r="N217" s="82"/>
      <c r="O217" s="82"/>
      <c r="P217" s="82"/>
      <c r="Q217" s="82"/>
      <c r="R217" s="82"/>
      <c r="S217" s="82"/>
      <c r="T217" s="83"/>
      <c r="AT217" s="16" t="s">
        <v>161</v>
      </c>
      <c r="AU217" s="16" t="s">
        <v>82</v>
      </c>
    </row>
    <row r="218" s="10" customFormat="1" ht="22.8" customHeight="1">
      <c r="B218" s="187"/>
      <c r="C218" s="188"/>
      <c r="D218" s="189" t="s">
        <v>71</v>
      </c>
      <c r="E218" s="226" t="s">
        <v>146</v>
      </c>
      <c r="F218" s="226" t="s">
        <v>479</v>
      </c>
      <c r="G218" s="188"/>
      <c r="H218" s="188"/>
      <c r="I218" s="191"/>
      <c r="J218" s="227">
        <f>BK218</f>
        <v>0</v>
      </c>
      <c r="K218" s="188"/>
      <c r="L218" s="193"/>
      <c r="M218" s="194"/>
      <c r="N218" s="195"/>
      <c r="O218" s="195"/>
      <c r="P218" s="196">
        <f>SUM(P219:P227)</f>
        <v>0</v>
      </c>
      <c r="Q218" s="195"/>
      <c r="R218" s="196">
        <f>SUM(R219:R227)</f>
        <v>36.382136000000003</v>
      </c>
      <c r="S218" s="195"/>
      <c r="T218" s="197">
        <f>SUM(T219:T227)</f>
        <v>0</v>
      </c>
      <c r="AR218" s="198" t="s">
        <v>80</v>
      </c>
      <c r="AT218" s="199" t="s">
        <v>71</v>
      </c>
      <c r="AU218" s="199" t="s">
        <v>80</v>
      </c>
      <c r="AY218" s="198" t="s">
        <v>117</v>
      </c>
      <c r="BK218" s="200">
        <f>SUM(BK219:BK227)</f>
        <v>0</v>
      </c>
    </row>
    <row r="219" s="1" customFormat="1" ht="24" customHeight="1">
      <c r="B219" s="37"/>
      <c r="C219" s="201" t="s">
        <v>480</v>
      </c>
      <c r="D219" s="201" t="s">
        <v>118</v>
      </c>
      <c r="E219" s="202" t="s">
        <v>481</v>
      </c>
      <c r="F219" s="203" t="s">
        <v>482</v>
      </c>
      <c r="G219" s="204" t="s">
        <v>191</v>
      </c>
      <c r="H219" s="205">
        <v>114.8</v>
      </c>
      <c r="I219" s="206"/>
      <c r="J219" s="205">
        <f>ROUND(I219*H219,1)</f>
        <v>0</v>
      </c>
      <c r="K219" s="203" t="s">
        <v>122</v>
      </c>
      <c r="L219" s="42"/>
      <c r="M219" s="207" t="s">
        <v>19</v>
      </c>
      <c r="N219" s="208" t="s">
        <v>43</v>
      </c>
      <c r="O219" s="82"/>
      <c r="P219" s="209">
        <f>O219*H219</f>
        <v>0</v>
      </c>
      <c r="Q219" s="209">
        <v>0.00081999999999999998</v>
      </c>
      <c r="R219" s="209">
        <f>Q219*H219</f>
        <v>0.094135999999999997</v>
      </c>
      <c r="S219" s="209">
        <v>0</v>
      </c>
      <c r="T219" s="210">
        <f>S219*H219</f>
        <v>0</v>
      </c>
      <c r="AR219" s="211" t="s">
        <v>137</v>
      </c>
      <c r="AT219" s="211" t="s">
        <v>118</v>
      </c>
      <c r="AU219" s="211" t="s">
        <v>82</v>
      </c>
      <c r="AY219" s="16" t="s">
        <v>117</v>
      </c>
      <c r="BE219" s="212">
        <f>IF(N219="základní",J219,0)</f>
        <v>0</v>
      </c>
      <c r="BF219" s="212">
        <f>IF(N219="snížená",J219,0)</f>
        <v>0</v>
      </c>
      <c r="BG219" s="212">
        <f>IF(N219="zákl. přenesená",J219,0)</f>
        <v>0</v>
      </c>
      <c r="BH219" s="212">
        <f>IF(N219="sníž. přenesená",J219,0)</f>
        <v>0</v>
      </c>
      <c r="BI219" s="212">
        <f>IF(N219="nulová",J219,0)</f>
        <v>0</v>
      </c>
      <c r="BJ219" s="16" t="s">
        <v>80</v>
      </c>
      <c r="BK219" s="212">
        <f>ROUND(I219*H219,1)</f>
        <v>0</v>
      </c>
      <c r="BL219" s="16" t="s">
        <v>137</v>
      </c>
      <c r="BM219" s="211" t="s">
        <v>483</v>
      </c>
    </row>
    <row r="220" s="1" customFormat="1">
      <c r="B220" s="37"/>
      <c r="C220" s="38"/>
      <c r="D220" s="213" t="s">
        <v>125</v>
      </c>
      <c r="E220" s="38"/>
      <c r="F220" s="214" t="s">
        <v>484</v>
      </c>
      <c r="G220" s="38"/>
      <c r="H220" s="38"/>
      <c r="I220" s="134"/>
      <c r="J220" s="38"/>
      <c r="K220" s="38"/>
      <c r="L220" s="42"/>
      <c r="M220" s="215"/>
      <c r="N220" s="82"/>
      <c r="O220" s="82"/>
      <c r="P220" s="82"/>
      <c r="Q220" s="82"/>
      <c r="R220" s="82"/>
      <c r="S220" s="82"/>
      <c r="T220" s="83"/>
      <c r="AT220" s="16" t="s">
        <v>125</v>
      </c>
      <c r="AU220" s="16" t="s">
        <v>82</v>
      </c>
    </row>
    <row r="221" s="12" customFormat="1">
      <c r="B221" s="228"/>
      <c r="C221" s="229"/>
      <c r="D221" s="213" t="s">
        <v>168</v>
      </c>
      <c r="E221" s="230" t="s">
        <v>19</v>
      </c>
      <c r="F221" s="231" t="s">
        <v>485</v>
      </c>
      <c r="G221" s="229"/>
      <c r="H221" s="232">
        <v>114.8</v>
      </c>
      <c r="I221" s="233"/>
      <c r="J221" s="229"/>
      <c r="K221" s="229"/>
      <c r="L221" s="234"/>
      <c r="M221" s="235"/>
      <c r="N221" s="236"/>
      <c r="O221" s="236"/>
      <c r="P221" s="236"/>
      <c r="Q221" s="236"/>
      <c r="R221" s="236"/>
      <c r="S221" s="236"/>
      <c r="T221" s="237"/>
      <c r="AT221" s="238" t="s">
        <v>168</v>
      </c>
      <c r="AU221" s="238" t="s">
        <v>82</v>
      </c>
      <c r="AV221" s="12" t="s">
        <v>82</v>
      </c>
      <c r="AW221" s="12" t="s">
        <v>33</v>
      </c>
      <c r="AX221" s="12" t="s">
        <v>72</v>
      </c>
      <c r="AY221" s="238" t="s">
        <v>117</v>
      </c>
    </row>
    <row r="222" s="13" customFormat="1">
      <c r="B222" s="239"/>
      <c r="C222" s="240"/>
      <c r="D222" s="213" t="s">
        <v>168</v>
      </c>
      <c r="E222" s="241" t="s">
        <v>19</v>
      </c>
      <c r="F222" s="242" t="s">
        <v>170</v>
      </c>
      <c r="G222" s="240"/>
      <c r="H222" s="243">
        <v>114.8</v>
      </c>
      <c r="I222" s="244"/>
      <c r="J222" s="240"/>
      <c r="K222" s="240"/>
      <c r="L222" s="245"/>
      <c r="M222" s="246"/>
      <c r="N222" s="247"/>
      <c r="O222" s="247"/>
      <c r="P222" s="247"/>
      <c r="Q222" s="247"/>
      <c r="R222" s="247"/>
      <c r="S222" s="247"/>
      <c r="T222" s="248"/>
      <c r="AT222" s="249" t="s">
        <v>168</v>
      </c>
      <c r="AU222" s="249" t="s">
        <v>82</v>
      </c>
      <c r="AV222" s="13" t="s">
        <v>137</v>
      </c>
      <c r="AW222" s="13" t="s">
        <v>4</v>
      </c>
      <c r="AX222" s="13" t="s">
        <v>80</v>
      </c>
      <c r="AY222" s="249" t="s">
        <v>117</v>
      </c>
    </row>
    <row r="223" s="1" customFormat="1" ht="24" customHeight="1">
      <c r="B223" s="37"/>
      <c r="C223" s="201" t="s">
        <v>486</v>
      </c>
      <c r="D223" s="201" t="s">
        <v>118</v>
      </c>
      <c r="E223" s="202" t="s">
        <v>487</v>
      </c>
      <c r="F223" s="203" t="s">
        <v>488</v>
      </c>
      <c r="G223" s="204" t="s">
        <v>165</v>
      </c>
      <c r="H223" s="205">
        <v>16.800000000000001</v>
      </c>
      <c r="I223" s="206"/>
      <c r="J223" s="205">
        <f>ROUND(I223*H223,1)</f>
        <v>0</v>
      </c>
      <c r="K223" s="203" t="s">
        <v>122</v>
      </c>
      <c r="L223" s="42"/>
      <c r="M223" s="207" t="s">
        <v>19</v>
      </c>
      <c r="N223" s="208" t="s">
        <v>43</v>
      </c>
      <c r="O223" s="82"/>
      <c r="P223" s="209">
        <f>O223*H223</f>
        <v>0</v>
      </c>
      <c r="Q223" s="209">
        <v>2.1600000000000001</v>
      </c>
      <c r="R223" s="209">
        <f>Q223*H223</f>
        <v>36.288000000000004</v>
      </c>
      <c r="S223" s="209">
        <v>0</v>
      </c>
      <c r="T223" s="210">
        <f>S223*H223</f>
        <v>0</v>
      </c>
      <c r="AR223" s="211" t="s">
        <v>137</v>
      </c>
      <c r="AT223" s="211" t="s">
        <v>118</v>
      </c>
      <c r="AU223" s="211" t="s">
        <v>82</v>
      </c>
      <c r="AY223" s="16" t="s">
        <v>117</v>
      </c>
      <c r="BE223" s="212">
        <f>IF(N223="základní",J223,0)</f>
        <v>0</v>
      </c>
      <c r="BF223" s="212">
        <f>IF(N223="snížená",J223,0)</f>
        <v>0</v>
      </c>
      <c r="BG223" s="212">
        <f>IF(N223="zákl. přenesená",J223,0)</f>
        <v>0</v>
      </c>
      <c r="BH223" s="212">
        <f>IF(N223="sníž. přenesená",J223,0)</f>
        <v>0</v>
      </c>
      <c r="BI223" s="212">
        <f>IF(N223="nulová",J223,0)</f>
        <v>0</v>
      </c>
      <c r="BJ223" s="16" t="s">
        <v>80</v>
      </c>
      <c r="BK223" s="212">
        <f>ROUND(I223*H223,1)</f>
        <v>0</v>
      </c>
      <c r="BL223" s="16" t="s">
        <v>137</v>
      </c>
      <c r="BM223" s="211" t="s">
        <v>489</v>
      </c>
    </row>
    <row r="224" s="1" customFormat="1">
      <c r="B224" s="37"/>
      <c r="C224" s="38"/>
      <c r="D224" s="213" t="s">
        <v>161</v>
      </c>
      <c r="E224" s="38"/>
      <c r="F224" s="214" t="s">
        <v>490</v>
      </c>
      <c r="G224" s="38"/>
      <c r="H224" s="38"/>
      <c r="I224" s="134"/>
      <c r="J224" s="38"/>
      <c r="K224" s="38"/>
      <c r="L224" s="42"/>
      <c r="M224" s="215"/>
      <c r="N224" s="82"/>
      <c r="O224" s="82"/>
      <c r="P224" s="82"/>
      <c r="Q224" s="82"/>
      <c r="R224" s="82"/>
      <c r="S224" s="82"/>
      <c r="T224" s="83"/>
      <c r="AT224" s="16" t="s">
        <v>161</v>
      </c>
      <c r="AU224" s="16" t="s">
        <v>82</v>
      </c>
    </row>
    <row r="225" s="14" customFormat="1">
      <c r="B225" s="250"/>
      <c r="C225" s="251"/>
      <c r="D225" s="213" t="s">
        <v>168</v>
      </c>
      <c r="E225" s="252" t="s">
        <v>19</v>
      </c>
      <c r="F225" s="253" t="s">
        <v>491</v>
      </c>
      <c r="G225" s="251"/>
      <c r="H225" s="252" t="s">
        <v>19</v>
      </c>
      <c r="I225" s="254"/>
      <c r="J225" s="251"/>
      <c r="K225" s="251"/>
      <c r="L225" s="255"/>
      <c r="M225" s="256"/>
      <c r="N225" s="257"/>
      <c r="O225" s="257"/>
      <c r="P225" s="257"/>
      <c r="Q225" s="257"/>
      <c r="R225" s="257"/>
      <c r="S225" s="257"/>
      <c r="T225" s="258"/>
      <c r="AT225" s="259" t="s">
        <v>168</v>
      </c>
      <c r="AU225" s="259" t="s">
        <v>82</v>
      </c>
      <c r="AV225" s="14" t="s">
        <v>80</v>
      </c>
      <c r="AW225" s="14" t="s">
        <v>33</v>
      </c>
      <c r="AX225" s="14" t="s">
        <v>72</v>
      </c>
      <c r="AY225" s="259" t="s">
        <v>117</v>
      </c>
    </row>
    <row r="226" s="12" customFormat="1">
      <c r="B226" s="228"/>
      <c r="C226" s="229"/>
      <c r="D226" s="213" t="s">
        <v>168</v>
      </c>
      <c r="E226" s="230" t="s">
        <v>19</v>
      </c>
      <c r="F226" s="231" t="s">
        <v>492</v>
      </c>
      <c r="G226" s="229"/>
      <c r="H226" s="232">
        <v>16.800000000000001</v>
      </c>
      <c r="I226" s="233"/>
      <c r="J226" s="229"/>
      <c r="K226" s="229"/>
      <c r="L226" s="234"/>
      <c r="M226" s="235"/>
      <c r="N226" s="236"/>
      <c r="O226" s="236"/>
      <c r="P226" s="236"/>
      <c r="Q226" s="236"/>
      <c r="R226" s="236"/>
      <c r="S226" s="236"/>
      <c r="T226" s="237"/>
      <c r="AT226" s="238" t="s">
        <v>168</v>
      </c>
      <c r="AU226" s="238" t="s">
        <v>82</v>
      </c>
      <c r="AV226" s="12" t="s">
        <v>82</v>
      </c>
      <c r="AW226" s="12" t="s">
        <v>33</v>
      </c>
      <c r="AX226" s="12" t="s">
        <v>72</v>
      </c>
      <c r="AY226" s="238" t="s">
        <v>117</v>
      </c>
    </row>
    <row r="227" s="13" customFormat="1">
      <c r="B227" s="239"/>
      <c r="C227" s="240"/>
      <c r="D227" s="213" t="s">
        <v>168</v>
      </c>
      <c r="E227" s="241" t="s">
        <v>19</v>
      </c>
      <c r="F227" s="242" t="s">
        <v>170</v>
      </c>
      <c r="G227" s="240"/>
      <c r="H227" s="243">
        <v>16.800000000000001</v>
      </c>
      <c r="I227" s="244"/>
      <c r="J227" s="240"/>
      <c r="K227" s="240"/>
      <c r="L227" s="245"/>
      <c r="M227" s="246"/>
      <c r="N227" s="247"/>
      <c r="O227" s="247"/>
      <c r="P227" s="247"/>
      <c r="Q227" s="247"/>
      <c r="R227" s="247"/>
      <c r="S227" s="247"/>
      <c r="T227" s="248"/>
      <c r="AT227" s="249" t="s">
        <v>168</v>
      </c>
      <c r="AU227" s="249" t="s">
        <v>82</v>
      </c>
      <c r="AV227" s="13" t="s">
        <v>137</v>
      </c>
      <c r="AW227" s="13" t="s">
        <v>4</v>
      </c>
      <c r="AX227" s="13" t="s">
        <v>80</v>
      </c>
      <c r="AY227" s="249" t="s">
        <v>117</v>
      </c>
    </row>
    <row r="228" s="10" customFormat="1" ht="22.8" customHeight="1">
      <c r="B228" s="187"/>
      <c r="C228" s="188"/>
      <c r="D228" s="189" t="s">
        <v>71</v>
      </c>
      <c r="E228" s="226" t="s">
        <v>210</v>
      </c>
      <c r="F228" s="226" t="s">
        <v>493</v>
      </c>
      <c r="G228" s="188"/>
      <c r="H228" s="188"/>
      <c r="I228" s="191"/>
      <c r="J228" s="227">
        <f>BK228</f>
        <v>0</v>
      </c>
      <c r="K228" s="188"/>
      <c r="L228" s="193"/>
      <c r="M228" s="194"/>
      <c r="N228" s="195"/>
      <c r="O228" s="195"/>
      <c r="P228" s="196">
        <f>SUM(P229:P233)</f>
        <v>0</v>
      </c>
      <c r="Q228" s="195"/>
      <c r="R228" s="196">
        <f>SUM(R229:R233)</f>
        <v>0</v>
      </c>
      <c r="S228" s="195"/>
      <c r="T228" s="197">
        <f>SUM(T229:T233)</f>
        <v>0</v>
      </c>
      <c r="AR228" s="198" t="s">
        <v>80</v>
      </c>
      <c r="AT228" s="199" t="s">
        <v>71</v>
      </c>
      <c r="AU228" s="199" t="s">
        <v>80</v>
      </c>
      <c r="AY228" s="198" t="s">
        <v>117</v>
      </c>
      <c r="BK228" s="200">
        <f>SUM(BK229:BK233)</f>
        <v>0</v>
      </c>
    </row>
    <row r="229" s="1" customFormat="1" ht="24" customHeight="1">
      <c r="B229" s="37"/>
      <c r="C229" s="201" t="s">
        <v>494</v>
      </c>
      <c r="D229" s="201" t="s">
        <v>118</v>
      </c>
      <c r="E229" s="202" t="s">
        <v>495</v>
      </c>
      <c r="F229" s="203" t="s">
        <v>496</v>
      </c>
      <c r="G229" s="204" t="s">
        <v>165</v>
      </c>
      <c r="H229" s="205">
        <v>2</v>
      </c>
      <c r="I229" s="206"/>
      <c r="J229" s="205">
        <f>ROUND(I229*H229,1)</f>
        <v>0</v>
      </c>
      <c r="K229" s="203" t="s">
        <v>122</v>
      </c>
      <c r="L229" s="42"/>
      <c r="M229" s="207" t="s">
        <v>19</v>
      </c>
      <c r="N229" s="208" t="s">
        <v>43</v>
      </c>
      <c r="O229" s="82"/>
      <c r="P229" s="209">
        <f>O229*H229</f>
        <v>0</v>
      </c>
      <c r="Q229" s="209">
        <v>0</v>
      </c>
      <c r="R229" s="209">
        <f>Q229*H229</f>
        <v>0</v>
      </c>
      <c r="S229" s="209">
        <v>0</v>
      </c>
      <c r="T229" s="210">
        <f>S229*H229</f>
        <v>0</v>
      </c>
      <c r="AR229" s="211" t="s">
        <v>137</v>
      </c>
      <c r="AT229" s="211" t="s">
        <v>118</v>
      </c>
      <c r="AU229" s="211" t="s">
        <v>82</v>
      </c>
      <c r="AY229" s="16" t="s">
        <v>117</v>
      </c>
      <c r="BE229" s="212">
        <f>IF(N229="základní",J229,0)</f>
        <v>0</v>
      </c>
      <c r="BF229" s="212">
        <f>IF(N229="snížená",J229,0)</f>
        <v>0</v>
      </c>
      <c r="BG229" s="212">
        <f>IF(N229="zákl. přenesená",J229,0)</f>
        <v>0</v>
      </c>
      <c r="BH229" s="212">
        <f>IF(N229="sníž. přenesená",J229,0)</f>
        <v>0</v>
      </c>
      <c r="BI229" s="212">
        <f>IF(N229="nulová",J229,0)</f>
        <v>0</v>
      </c>
      <c r="BJ229" s="16" t="s">
        <v>80</v>
      </c>
      <c r="BK229" s="212">
        <f>ROUND(I229*H229,1)</f>
        <v>0</v>
      </c>
      <c r="BL229" s="16" t="s">
        <v>137</v>
      </c>
      <c r="BM229" s="211" t="s">
        <v>497</v>
      </c>
    </row>
    <row r="230" s="1" customFormat="1">
      <c r="B230" s="37"/>
      <c r="C230" s="38"/>
      <c r="D230" s="213" t="s">
        <v>161</v>
      </c>
      <c r="E230" s="38"/>
      <c r="F230" s="214" t="s">
        <v>498</v>
      </c>
      <c r="G230" s="38"/>
      <c r="H230" s="38"/>
      <c r="I230" s="134"/>
      <c r="J230" s="38"/>
      <c r="K230" s="38"/>
      <c r="L230" s="42"/>
      <c r="M230" s="215"/>
      <c r="N230" s="82"/>
      <c r="O230" s="82"/>
      <c r="P230" s="82"/>
      <c r="Q230" s="82"/>
      <c r="R230" s="82"/>
      <c r="S230" s="82"/>
      <c r="T230" s="83"/>
      <c r="AT230" s="16" t="s">
        <v>161</v>
      </c>
      <c r="AU230" s="16" t="s">
        <v>82</v>
      </c>
    </row>
    <row r="231" s="14" customFormat="1">
      <c r="B231" s="250"/>
      <c r="C231" s="251"/>
      <c r="D231" s="213" t="s">
        <v>168</v>
      </c>
      <c r="E231" s="252" t="s">
        <v>19</v>
      </c>
      <c r="F231" s="253" t="s">
        <v>499</v>
      </c>
      <c r="G231" s="251"/>
      <c r="H231" s="252" t="s">
        <v>19</v>
      </c>
      <c r="I231" s="254"/>
      <c r="J231" s="251"/>
      <c r="K231" s="251"/>
      <c r="L231" s="255"/>
      <c r="M231" s="256"/>
      <c r="N231" s="257"/>
      <c r="O231" s="257"/>
      <c r="P231" s="257"/>
      <c r="Q231" s="257"/>
      <c r="R231" s="257"/>
      <c r="S231" s="257"/>
      <c r="T231" s="258"/>
      <c r="AT231" s="259" t="s">
        <v>168</v>
      </c>
      <c r="AU231" s="259" t="s">
        <v>82</v>
      </c>
      <c r="AV231" s="14" t="s">
        <v>80</v>
      </c>
      <c r="AW231" s="14" t="s">
        <v>33</v>
      </c>
      <c r="AX231" s="14" t="s">
        <v>72</v>
      </c>
      <c r="AY231" s="259" t="s">
        <v>117</v>
      </c>
    </row>
    <row r="232" s="12" customFormat="1">
      <c r="B232" s="228"/>
      <c r="C232" s="229"/>
      <c r="D232" s="213" t="s">
        <v>168</v>
      </c>
      <c r="E232" s="230" t="s">
        <v>19</v>
      </c>
      <c r="F232" s="231" t="s">
        <v>82</v>
      </c>
      <c r="G232" s="229"/>
      <c r="H232" s="232">
        <v>2</v>
      </c>
      <c r="I232" s="233"/>
      <c r="J232" s="229"/>
      <c r="K232" s="229"/>
      <c r="L232" s="234"/>
      <c r="M232" s="235"/>
      <c r="N232" s="236"/>
      <c r="O232" s="236"/>
      <c r="P232" s="236"/>
      <c r="Q232" s="236"/>
      <c r="R232" s="236"/>
      <c r="S232" s="236"/>
      <c r="T232" s="237"/>
      <c r="AT232" s="238" t="s">
        <v>168</v>
      </c>
      <c r="AU232" s="238" t="s">
        <v>82</v>
      </c>
      <c r="AV232" s="12" t="s">
        <v>82</v>
      </c>
      <c r="AW232" s="12" t="s">
        <v>33</v>
      </c>
      <c r="AX232" s="12" t="s">
        <v>72</v>
      </c>
      <c r="AY232" s="238" t="s">
        <v>117</v>
      </c>
    </row>
    <row r="233" s="13" customFormat="1">
      <c r="B233" s="239"/>
      <c r="C233" s="240"/>
      <c r="D233" s="213" t="s">
        <v>168</v>
      </c>
      <c r="E233" s="241" t="s">
        <v>19</v>
      </c>
      <c r="F233" s="242" t="s">
        <v>170</v>
      </c>
      <c r="G233" s="240"/>
      <c r="H233" s="243">
        <v>2</v>
      </c>
      <c r="I233" s="244"/>
      <c r="J233" s="240"/>
      <c r="K233" s="240"/>
      <c r="L233" s="245"/>
      <c r="M233" s="246"/>
      <c r="N233" s="247"/>
      <c r="O233" s="247"/>
      <c r="P233" s="247"/>
      <c r="Q233" s="247"/>
      <c r="R233" s="247"/>
      <c r="S233" s="247"/>
      <c r="T233" s="248"/>
      <c r="AT233" s="249" t="s">
        <v>168</v>
      </c>
      <c r="AU233" s="249" t="s">
        <v>82</v>
      </c>
      <c r="AV233" s="13" t="s">
        <v>137</v>
      </c>
      <c r="AW233" s="13" t="s">
        <v>4</v>
      </c>
      <c r="AX233" s="13" t="s">
        <v>80</v>
      </c>
      <c r="AY233" s="249" t="s">
        <v>117</v>
      </c>
    </row>
    <row r="234" s="10" customFormat="1" ht="22.8" customHeight="1">
      <c r="B234" s="187"/>
      <c r="C234" s="188"/>
      <c r="D234" s="189" t="s">
        <v>71</v>
      </c>
      <c r="E234" s="226" t="s">
        <v>227</v>
      </c>
      <c r="F234" s="226" t="s">
        <v>256</v>
      </c>
      <c r="G234" s="188"/>
      <c r="H234" s="188"/>
      <c r="I234" s="191"/>
      <c r="J234" s="227">
        <f>BK234</f>
        <v>0</v>
      </c>
      <c r="K234" s="188"/>
      <c r="L234" s="193"/>
      <c r="M234" s="194"/>
      <c r="N234" s="195"/>
      <c r="O234" s="195"/>
      <c r="P234" s="196">
        <f>SUM(P235:P257)</f>
        <v>0</v>
      </c>
      <c r="Q234" s="195"/>
      <c r="R234" s="196">
        <f>SUM(R235:R257)</f>
        <v>2.1316562000000001</v>
      </c>
      <c r="S234" s="195"/>
      <c r="T234" s="197">
        <f>SUM(T235:T257)</f>
        <v>3.7770000000000001</v>
      </c>
      <c r="AR234" s="198" t="s">
        <v>80</v>
      </c>
      <c r="AT234" s="199" t="s">
        <v>71</v>
      </c>
      <c r="AU234" s="199" t="s">
        <v>80</v>
      </c>
      <c r="AY234" s="198" t="s">
        <v>117</v>
      </c>
      <c r="BK234" s="200">
        <f>SUM(BK235:BK257)</f>
        <v>0</v>
      </c>
    </row>
    <row r="235" s="1" customFormat="1" ht="24" customHeight="1">
      <c r="B235" s="37"/>
      <c r="C235" s="201" t="s">
        <v>500</v>
      </c>
      <c r="D235" s="201" t="s">
        <v>118</v>
      </c>
      <c r="E235" s="202" t="s">
        <v>501</v>
      </c>
      <c r="F235" s="203" t="s">
        <v>502</v>
      </c>
      <c r="G235" s="204" t="s">
        <v>259</v>
      </c>
      <c r="H235" s="205">
        <v>70</v>
      </c>
      <c r="I235" s="206"/>
      <c r="J235" s="205">
        <f>ROUND(I235*H235,1)</f>
        <v>0</v>
      </c>
      <c r="K235" s="203" t="s">
        <v>122</v>
      </c>
      <c r="L235" s="42"/>
      <c r="M235" s="207" t="s">
        <v>19</v>
      </c>
      <c r="N235" s="208" t="s">
        <v>43</v>
      </c>
      <c r="O235" s="82"/>
      <c r="P235" s="209">
        <f>O235*H235</f>
        <v>0</v>
      </c>
      <c r="Q235" s="209">
        <v>0.00084000000000000003</v>
      </c>
      <c r="R235" s="209">
        <f>Q235*H235</f>
        <v>0.058800000000000005</v>
      </c>
      <c r="S235" s="209">
        <v>0</v>
      </c>
      <c r="T235" s="210">
        <f>S235*H235</f>
        <v>0</v>
      </c>
      <c r="AR235" s="211" t="s">
        <v>137</v>
      </c>
      <c r="AT235" s="211" t="s">
        <v>118</v>
      </c>
      <c r="AU235" s="211" t="s">
        <v>82</v>
      </c>
      <c r="AY235" s="16" t="s">
        <v>117</v>
      </c>
      <c r="BE235" s="212">
        <f>IF(N235="základní",J235,0)</f>
        <v>0</v>
      </c>
      <c r="BF235" s="212">
        <f>IF(N235="snížená",J235,0)</f>
        <v>0</v>
      </c>
      <c r="BG235" s="212">
        <f>IF(N235="zákl. přenesená",J235,0)</f>
        <v>0</v>
      </c>
      <c r="BH235" s="212">
        <f>IF(N235="sníž. přenesená",J235,0)</f>
        <v>0</v>
      </c>
      <c r="BI235" s="212">
        <f>IF(N235="nulová",J235,0)</f>
        <v>0</v>
      </c>
      <c r="BJ235" s="16" t="s">
        <v>80</v>
      </c>
      <c r="BK235" s="212">
        <f>ROUND(I235*H235,1)</f>
        <v>0</v>
      </c>
      <c r="BL235" s="16" t="s">
        <v>137</v>
      </c>
      <c r="BM235" s="211" t="s">
        <v>503</v>
      </c>
    </row>
    <row r="236" s="1" customFormat="1">
      <c r="B236" s="37"/>
      <c r="C236" s="38"/>
      <c r="D236" s="213" t="s">
        <v>161</v>
      </c>
      <c r="E236" s="38"/>
      <c r="F236" s="214" t="s">
        <v>504</v>
      </c>
      <c r="G236" s="38"/>
      <c r="H236" s="38"/>
      <c r="I236" s="134"/>
      <c r="J236" s="38"/>
      <c r="K236" s="38"/>
      <c r="L236" s="42"/>
      <c r="M236" s="215"/>
      <c r="N236" s="82"/>
      <c r="O236" s="82"/>
      <c r="P236" s="82"/>
      <c r="Q236" s="82"/>
      <c r="R236" s="82"/>
      <c r="S236" s="82"/>
      <c r="T236" s="83"/>
      <c r="AT236" s="16" t="s">
        <v>161</v>
      </c>
      <c r="AU236" s="16" t="s">
        <v>82</v>
      </c>
    </row>
    <row r="237" s="1" customFormat="1" ht="16.5" customHeight="1">
      <c r="B237" s="37"/>
      <c r="C237" s="260" t="s">
        <v>505</v>
      </c>
      <c r="D237" s="260" t="s">
        <v>207</v>
      </c>
      <c r="E237" s="261" t="s">
        <v>506</v>
      </c>
      <c r="F237" s="262" t="s">
        <v>507</v>
      </c>
      <c r="G237" s="263" t="s">
        <v>259</v>
      </c>
      <c r="H237" s="264">
        <v>70</v>
      </c>
      <c r="I237" s="265"/>
      <c r="J237" s="264">
        <f>ROUND(I237*H237,1)</f>
        <v>0</v>
      </c>
      <c r="K237" s="262" t="s">
        <v>19</v>
      </c>
      <c r="L237" s="266"/>
      <c r="M237" s="267" t="s">
        <v>19</v>
      </c>
      <c r="N237" s="268" t="s">
        <v>43</v>
      </c>
      <c r="O237" s="82"/>
      <c r="P237" s="209">
        <f>O237*H237</f>
        <v>0</v>
      </c>
      <c r="Q237" s="209">
        <v>0.028299999999999999</v>
      </c>
      <c r="R237" s="209">
        <f>Q237*H237</f>
        <v>1.9809999999999999</v>
      </c>
      <c r="S237" s="209">
        <v>0</v>
      </c>
      <c r="T237" s="210">
        <f>S237*H237</f>
        <v>0</v>
      </c>
      <c r="AR237" s="211" t="s">
        <v>210</v>
      </c>
      <c r="AT237" s="211" t="s">
        <v>207</v>
      </c>
      <c r="AU237" s="211" t="s">
        <v>82</v>
      </c>
      <c r="AY237" s="16" t="s">
        <v>117</v>
      </c>
      <c r="BE237" s="212">
        <f>IF(N237="základní",J237,0)</f>
        <v>0</v>
      </c>
      <c r="BF237" s="212">
        <f>IF(N237="snížená",J237,0)</f>
        <v>0</v>
      </c>
      <c r="BG237" s="212">
        <f>IF(N237="zákl. přenesená",J237,0)</f>
        <v>0</v>
      </c>
      <c r="BH237" s="212">
        <f>IF(N237="sníž. přenesená",J237,0)</f>
        <v>0</v>
      </c>
      <c r="BI237" s="212">
        <f>IF(N237="nulová",J237,0)</f>
        <v>0</v>
      </c>
      <c r="BJ237" s="16" t="s">
        <v>80</v>
      </c>
      <c r="BK237" s="212">
        <f>ROUND(I237*H237,1)</f>
        <v>0</v>
      </c>
      <c r="BL237" s="16" t="s">
        <v>137</v>
      </c>
      <c r="BM237" s="211" t="s">
        <v>508</v>
      </c>
    </row>
    <row r="238" s="1" customFormat="1" ht="16.5" customHeight="1">
      <c r="B238" s="37"/>
      <c r="C238" s="201" t="s">
        <v>509</v>
      </c>
      <c r="D238" s="201" t="s">
        <v>118</v>
      </c>
      <c r="E238" s="202" t="s">
        <v>510</v>
      </c>
      <c r="F238" s="203" t="s">
        <v>511</v>
      </c>
      <c r="G238" s="204" t="s">
        <v>129</v>
      </c>
      <c r="H238" s="205">
        <v>2</v>
      </c>
      <c r="I238" s="206"/>
      <c r="J238" s="205">
        <f>ROUND(I238*H238,1)</f>
        <v>0</v>
      </c>
      <c r="K238" s="203" t="s">
        <v>19</v>
      </c>
      <c r="L238" s="42"/>
      <c r="M238" s="207" t="s">
        <v>19</v>
      </c>
      <c r="N238" s="208" t="s">
        <v>43</v>
      </c>
      <c r="O238" s="82"/>
      <c r="P238" s="209">
        <f>O238*H238</f>
        <v>0</v>
      </c>
      <c r="Q238" s="209">
        <v>0</v>
      </c>
      <c r="R238" s="209">
        <f>Q238*H238</f>
        <v>0</v>
      </c>
      <c r="S238" s="209">
        <v>0</v>
      </c>
      <c r="T238" s="210">
        <f>S238*H238</f>
        <v>0</v>
      </c>
      <c r="AR238" s="211" t="s">
        <v>137</v>
      </c>
      <c r="AT238" s="211" t="s">
        <v>118</v>
      </c>
      <c r="AU238" s="211" t="s">
        <v>82</v>
      </c>
      <c r="AY238" s="16" t="s">
        <v>117</v>
      </c>
      <c r="BE238" s="212">
        <f>IF(N238="základní",J238,0)</f>
        <v>0</v>
      </c>
      <c r="BF238" s="212">
        <f>IF(N238="snížená",J238,0)</f>
        <v>0</v>
      </c>
      <c r="BG238" s="212">
        <f>IF(N238="zákl. přenesená",J238,0)</f>
        <v>0</v>
      </c>
      <c r="BH238" s="212">
        <f>IF(N238="sníž. přenesená",J238,0)</f>
        <v>0</v>
      </c>
      <c r="BI238" s="212">
        <f>IF(N238="nulová",J238,0)</f>
        <v>0</v>
      </c>
      <c r="BJ238" s="16" t="s">
        <v>80</v>
      </c>
      <c r="BK238" s="212">
        <f>ROUND(I238*H238,1)</f>
        <v>0</v>
      </c>
      <c r="BL238" s="16" t="s">
        <v>137</v>
      </c>
      <c r="BM238" s="211" t="s">
        <v>512</v>
      </c>
    </row>
    <row r="239" s="1" customFormat="1" ht="16.5" customHeight="1">
      <c r="B239" s="37"/>
      <c r="C239" s="201" t="s">
        <v>513</v>
      </c>
      <c r="D239" s="201" t="s">
        <v>118</v>
      </c>
      <c r="E239" s="202" t="s">
        <v>514</v>
      </c>
      <c r="F239" s="203" t="s">
        <v>515</v>
      </c>
      <c r="G239" s="204" t="s">
        <v>191</v>
      </c>
      <c r="H239" s="205">
        <v>12.02</v>
      </c>
      <c r="I239" s="206"/>
      <c r="J239" s="205">
        <f>ROUND(I239*H239,1)</f>
        <v>0</v>
      </c>
      <c r="K239" s="203" t="s">
        <v>122</v>
      </c>
      <c r="L239" s="42"/>
      <c r="M239" s="207" t="s">
        <v>19</v>
      </c>
      <c r="N239" s="208" t="s">
        <v>43</v>
      </c>
      <c r="O239" s="82"/>
      <c r="P239" s="209">
        <f>O239*H239</f>
        <v>0</v>
      </c>
      <c r="Q239" s="209">
        <v>0.0030200000000000001</v>
      </c>
      <c r="R239" s="209">
        <f>Q239*H239</f>
        <v>0.036300400000000003</v>
      </c>
      <c r="S239" s="209">
        <v>0</v>
      </c>
      <c r="T239" s="210">
        <f>S239*H239</f>
        <v>0</v>
      </c>
      <c r="AR239" s="211" t="s">
        <v>137</v>
      </c>
      <c r="AT239" s="211" t="s">
        <v>118</v>
      </c>
      <c r="AU239" s="211" t="s">
        <v>82</v>
      </c>
      <c r="AY239" s="16" t="s">
        <v>117</v>
      </c>
      <c r="BE239" s="212">
        <f>IF(N239="základní",J239,0)</f>
        <v>0</v>
      </c>
      <c r="BF239" s="212">
        <f>IF(N239="snížená",J239,0)</f>
        <v>0</v>
      </c>
      <c r="BG239" s="212">
        <f>IF(N239="zákl. přenesená",J239,0)</f>
        <v>0</v>
      </c>
      <c r="BH239" s="212">
        <f>IF(N239="sníž. přenesená",J239,0)</f>
        <v>0</v>
      </c>
      <c r="BI239" s="212">
        <f>IF(N239="nulová",J239,0)</f>
        <v>0</v>
      </c>
      <c r="BJ239" s="16" t="s">
        <v>80</v>
      </c>
      <c r="BK239" s="212">
        <f>ROUND(I239*H239,1)</f>
        <v>0</v>
      </c>
      <c r="BL239" s="16" t="s">
        <v>137</v>
      </c>
      <c r="BM239" s="211" t="s">
        <v>516</v>
      </c>
    </row>
    <row r="240" s="12" customFormat="1">
      <c r="B240" s="228"/>
      <c r="C240" s="229"/>
      <c r="D240" s="213" t="s">
        <v>168</v>
      </c>
      <c r="E240" s="230" t="s">
        <v>19</v>
      </c>
      <c r="F240" s="231" t="s">
        <v>517</v>
      </c>
      <c r="G240" s="229"/>
      <c r="H240" s="232">
        <v>12.02</v>
      </c>
      <c r="I240" s="233"/>
      <c r="J240" s="229"/>
      <c r="K240" s="229"/>
      <c r="L240" s="234"/>
      <c r="M240" s="235"/>
      <c r="N240" s="236"/>
      <c r="O240" s="236"/>
      <c r="P240" s="236"/>
      <c r="Q240" s="236"/>
      <c r="R240" s="236"/>
      <c r="S240" s="236"/>
      <c r="T240" s="237"/>
      <c r="AT240" s="238" t="s">
        <v>168</v>
      </c>
      <c r="AU240" s="238" t="s">
        <v>82</v>
      </c>
      <c r="AV240" s="12" t="s">
        <v>82</v>
      </c>
      <c r="AW240" s="12" t="s">
        <v>33</v>
      </c>
      <c r="AX240" s="12" t="s">
        <v>72</v>
      </c>
      <c r="AY240" s="238" t="s">
        <v>117</v>
      </c>
    </row>
    <row r="241" s="13" customFormat="1">
      <c r="B241" s="239"/>
      <c r="C241" s="240"/>
      <c r="D241" s="213" t="s">
        <v>168</v>
      </c>
      <c r="E241" s="241" t="s">
        <v>19</v>
      </c>
      <c r="F241" s="242" t="s">
        <v>170</v>
      </c>
      <c r="G241" s="240"/>
      <c r="H241" s="243">
        <v>12.02</v>
      </c>
      <c r="I241" s="244"/>
      <c r="J241" s="240"/>
      <c r="K241" s="240"/>
      <c r="L241" s="245"/>
      <c r="M241" s="246"/>
      <c r="N241" s="247"/>
      <c r="O241" s="247"/>
      <c r="P241" s="247"/>
      <c r="Q241" s="247"/>
      <c r="R241" s="247"/>
      <c r="S241" s="247"/>
      <c r="T241" s="248"/>
      <c r="AT241" s="249" t="s">
        <v>168</v>
      </c>
      <c r="AU241" s="249" t="s">
        <v>82</v>
      </c>
      <c r="AV241" s="13" t="s">
        <v>137</v>
      </c>
      <c r="AW241" s="13" t="s">
        <v>4</v>
      </c>
      <c r="AX241" s="13" t="s">
        <v>80</v>
      </c>
      <c r="AY241" s="249" t="s">
        <v>117</v>
      </c>
    </row>
    <row r="242" s="1" customFormat="1" ht="36" customHeight="1">
      <c r="B242" s="37"/>
      <c r="C242" s="201" t="s">
        <v>518</v>
      </c>
      <c r="D242" s="201" t="s">
        <v>118</v>
      </c>
      <c r="E242" s="202" t="s">
        <v>519</v>
      </c>
      <c r="F242" s="203" t="s">
        <v>520</v>
      </c>
      <c r="G242" s="204" t="s">
        <v>259</v>
      </c>
      <c r="H242" s="205">
        <v>35.630000000000003</v>
      </c>
      <c r="I242" s="206"/>
      <c r="J242" s="205">
        <f>ROUND(I242*H242,1)</f>
        <v>0</v>
      </c>
      <c r="K242" s="203" t="s">
        <v>122</v>
      </c>
      <c r="L242" s="42"/>
      <c r="M242" s="207" t="s">
        <v>19</v>
      </c>
      <c r="N242" s="208" t="s">
        <v>43</v>
      </c>
      <c r="O242" s="82"/>
      <c r="P242" s="209">
        <f>O242*H242</f>
        <v>0</v>
      </c>
      <c r="Q242" s="209">
        <v>0.0012600000000000001</v>
      </c>
      <c r="R242" s="209">
        <f>Q242*H242</f>
        <v>0.044893800000000005</v>
      </c>
      <c r="S242" s="209">
        <v>0</v>
      </c>
      <c r="T242" s="210">
        <f>S242*H242</f>
        <v>0</v>
      </c>
      <c r="AR242" s="211" t="s">
        <v>137</v>
      </c>
      <c r="AT242" s="211" t="s">
        <v>118</v>
      </c>
      <c r="AU242" s="211" t="s">
        <v>82</v>
      </c>
      <c r="AY242" s="16" t="s">
        <v>117</v>
      </c>
      <c r="BE242" s="212">
        <f>IF(N242="základní",J242,0)</f>
        <v>0</v>
      </c>
      <c r="BF242" s="212">
        <f>IF(N242="snížená",J242,0)</f>
        <v>0</v>
      </c>
      <c r="BG242" s="212">
        <f>IF(N242="zákl. přenesená",J242,0)</f>
        <v>0</v>
      </c>
      <c r="BH242" s="212">
        <f>IF(N242="sníž. přenesená",J242,0)</f>
        <v>0</v>
      </c>
      <c r="BI242" s="212">
        <f>IF(N242="nulová",J242,0)</f>
        <v>0</v>
      </c>
      <c r="BJ242" s="16" t="s">
        <v>80</v>
      </c>
      <c r="BK242" s="212">
        <f>ROUND(I242*H242,1)</f>
        <v>0</v>
      </c>
      <c r="BL242" s="16" t="s">
        <v>137</v>
      </c>
      <c r="BM242" s="211" t="s">
        <v>521</v>
      </c>
    </row>
    <row r="243" s="1" customFormat="1">
      <c r="B243" s="37"/>
      <c r="C243" s="38"/>
      <c r="D243" s="213" t="s">
        <v>161</v>
      </c>
      <c r="E243" s="38"/>
      <c r="F243" s="214" t="s">
        <v>522</v>
      </c>
      <c r="G243" s="38"/>
      <c r="H243" s="38"/>
      <c r="I243" s="134"/>
      <c r="J243" s="38"/>
      <c r="K243" s="38"/>
      <c r="L243" s="42"/>
      <c r="M243" s="215"/>
      <c r="N243" s="82"/>
      <c r="O243" s="82"/>
      <c r="P243" s="82"/>
      <c r="Q243" s="82"/>
      <c r="R243" s="82"/>
      <c r="S243" s="82"/>
      <c r="T243" s="83"/>
      <c r="AT243" s="16" t="s">
        <v>161</v>
      </c>
      <c r="AU243" s="16" t="s">
        <v>82</v>
      </c>
    </row>
    <row r="244" s="12" customFormat="1">
      <c r="B244" s="228"/>
      <c r="C244" s="229"/>
      <c r="D244" s="213" t="s">
        <v>168</v>
      </c>
      <c r="E244" s="230" t="s">
        <v>19</v>
      </c>
      <c r="F244" s="231" t="s">
        <v>523</v>
      </c>
      <c r="G244" s="229"/>
      <c r="H244" s="232">
        <v>29.190000000000001</v>
      </c>
      <c r="I244" s="233"/>
      <c r="J244" s="229"/>
      <c r="K244" s="229"/>
      <c r="L244" s="234"/>
      <c r="M244" s="235"/>
      <c r="N244" s="236"/>
      <c r="O244" s="236"/>
      <c r="P244" s="236"/>
      <c r="Q244" s="236"/>
      <c r="R244" s="236"/>
      <c r="S244" s="236"/>
      <c r="T244" s="237"/>
      <c r="AT244" s="238" t="s">
        <v>168</v>
      </c>
      <c r="AU244" s="238" t="s">
        <v>82</v>
      </c>
      <c r="AV244" s="12" t="s">
        <v>82</v>
      </c>
      <c r="AW244" s="12" t="s">
        <v>33</v>
      </c>
      <c r="AX244" s="12" t="s">
        <v>72</v>
      </c>
      <c r="AY244" s="238" t="s">
        <v>117</v>
      </c>
    </row>
    <row r="245" s="12" customFormat="1">
      <c r="B245" s="228"/>
      <c r="C245" s="229"/>
      <c r="D245" s="213" t="s">
        <v>168</v>
      </c>
      <c r="E245" s="230" t="s">
        <v>19</v>
      </c>
      <c r="F245" s="231" t="s">
        <v>524</v>
      </c>
      <c r="G245" s="229"/>
      <c r="H245" s="232">
        <v>6.4400000000000004</v>
      </c>
      <c r="I245" s="233"/>
      <c r="J245" s="229"/>
      <c r="K245" s="229"/>
      <c r="L245" s="234"/>
      <c r="M245" s="235"/>
      <c r="N245" s="236"/>
      <c r="O245" s="236"/>
      <c r="P245" s="236"/>
      <c r="Q245" s="236"/>
      <c r="R245" s="236"/>
      <c r="S245" s="236"/>
      <c r="T245" s="237"/>
      <c r="AT245" s="238" t="s">
        <v>168</v>
      </c>
      <c r="AU245" s="238" t="s">
        <v>82</v>
      </c>
      <c r="AV245" s="12" t="s">
        <v>82</v>
      </c>
      <c r="AW245" s="12" t="s">
        <v>33</v>
      </c>
      <c r="AX245" s="12" t="s">
        <v>72</v>
      </c>
      <c r="AY245" s="238" t="s">
        <v>117</v>
      </c>
    </row>
    <row r="246" s="13" customFormat="1">
      <c r="B246" s="239"/>
      <c r="C246" s="240"/>
      <c r="D246" s="213" t="s">
        <v>168</v>
      </c>
      <c r="E246" s="241" t="s">
        <v>19</v>
      </c>
      <c r="F246" s="242" t="s">
        <v>170</v>
      </c>
      <c r="G246" s="240"/>
      <c r="H246" s="243">
        <v>35.630000000000003</v>
      </c>
      <c r="I246" s="244"/>
      <c r="J246" s="240"/>
      <c r="K246" s="240"/>
      <c r="L246" s="245"/>
      <c r="M246" s="246"/>
      <c r="N246" s="247"/>
      <c r="O246" s="247"/>
      <c r="P246" s="247"/>
      <c r="Q246" s="247"/>
      <c r="R246" s="247"/>
      <c r="S246" s="247"/>
      <c r="T246" s="248"/>
      <c r="AT246" s="249" t="s">
        <v>168</v>
      </c>
      <c r="AU246" s="249" t="s">
        <v>82</v>
      </c>
      <c r="AV246" s="13" t="s">
        <v>137</v>
      </c>
      <c r="AW246" s="13" t="s">
        <v>4</v>
      </c>
      <c r="AX246" s="13" t="s">
        <v>80</v>
      </c>
      <c r="AY246" s="249" t="s">
        <v>117</v>
      </c>
    </row>
    <row r="247" s="1" customFormat="1" ht="24" customHeight="1">
      <c r="B247" s="37"/>
      <c r="C247" s="201" t="s">
        <v>525</v>
      </c>
      <c r="D247" s="201" t="s">
        <v>118</v>
      </c>
      <c r="E247" s="202" t="s">
        <v>526</v>
      </c>
      <c r="F247" s="203" t="s">
        <v>527</v>
      </c>
      <c r="G247" s="204" t="s">
        <v>165</v>
      </c>
      <c r="H247" s="205">
        <v>0.75</v>
      </c>
      <c r="I247" s="206"/>
      <c r="J247" s="205">
        <f>ROUND(I247*H247,1)</f>
        <v>0</v>
      </c>
      <c r="K247" s="203" t="s">
        <v>122</v>
      </c>
      <c r="L247" s="42"/>
      <c r="M247" s="207" t="s">
        <v>19</v>
      </c>
      <c r="N247" s="208" t="s">
        <v>43</v>
      </c>
      <c r="O247" s="82"/>
      <c r="P247" s="209">
        <f>O247*H247</f>
        <v>0</v>
      </c>
      <c r="Q247" s="209">
        <v>0</v>
      </c>
      <c r="R247" s="209">
        <f>Q247*H247</f>
        <v>0</v>
      </c>
      <c r="S247" s="209">
        <v>2.3999999999999999</v>
      </c>
      <c r="T247" s="210">
        <f>S247*H247</f>
        <v>1.7999999999999998</v>
      </c>
      <c r="AR247" s="211" t="s">
        <v>137</v>
      </c>
      <c r="AT247" s="211" t="s">
        <v>118</v>
      </c>
      <c r="AU247" s="211" t="s">
        <v>82</v>
      </c>
      <c r="AY247" s="16" t="s">
        <v>117</v>
      </c>
      <c r="BE247" s="212">
        <f>IF(N247="základní",J247,0)</f>
        <v>0</v>
      </c>
      <c r="BF247" s="212">
        <f>IF(N247="snížená",J247,0)</f>
        <v>0</v>
      </c>
      <c r="BG247" s="212">
        <f>IF(N247="zákl. přenesená",J247,0)</f>
        <v>0</v>
      </c>
      <c r="BH247" s="212">
        <f>IF(N247="sníž. přenesená",J247,0)</f>
        <v>0</v>
      </c>
      <c r="BI247" s="212">
        <f>IF(N247="nulová",J247,0)</f>
        <v>0</v>
      </c>
      <c r="BJ247" s="16" t="s">
        <v>80</v>
      </c>
      <c r="BK247" s="212">
        <f>ROUND(I247*H247,1)</f>
        <v>0</v>
      </c>
      <c r="BL247" s="16" t="s">
        <v>137</v>
      </c>
      <c r="BM247" s="211" t="s">
        <v>528</v>
      </c>
    </row>
    <row r="248" s="1" customFormat="1">
      <c r="B248" s="37"/>
      <c r="C248" s="38"/>
      <c r="D248" s="213" t="s">
        <v>161</v>
      </c>
      <c r="E248" s="38"/>
      <c r="F248" s="214" t="s">
        <v>529</v>
      </c>
      <c r="G248" s="38"/>
      <c r="H248" s="38"/>
      <c r="I248" s="134"/>
      <c r="J248" s="38"/>
      <c r="K248" s="38"/>
      <c r="L248" s="42"/>
      <c r="M248" s="215"/>
      <c r="N248" s="82"/>
      <c r="O248" s="82"/>
      <c r="P248" s="82"/>
      <c r="Q248" s="82"/>
      <c r="R248" s="82"/>
      <c r="S248" s="82"/>
      <c r="T248" s="83"/>
      <c r="AT248" s="16" t="s">
        <v>161</v>
      </c>
      <c r="AU248" s="16" t="s">
        <v>82</v>
      </c>
    </row>
    <row r="249" s="14" customFormat="1">
      <c r="B249" s="250"/>
      <c r="C249" s="251"/>
      <c r="D249" s="213" t="s">
        <v>168</v>
      </c>
      <c r="E249" s="252" t="s">
        <v>19</v>
      </c>
      <c r="F249" s="253" t="s">
        <v>530</v>
      </c>
      <c r="G249" s="251"/>
      <c r="H249" s="252" t="s">
        <v>19</v>
      </c>
      <c r="I249" s="254"/>
      <c r="J249" s="251"/>
      <c r="K249" s="251"/>
      <c r="L249" s="255"/>
      <c r="M249" s="256"/>
      <c r="N249" s="257"/>
      <c r="O249" s="257"/>
      <c r="P249" s="257"/>
      <c r="Q249" s="257"/>
      <c r="R249" s="257"/>
      <c r="S249" s="257"/>
      <c r="T249" s="258"/>
      <c r="AT249" s="259" t="s">
        <v>168</v>
      </c>
      <c r="AU249" s="259" t="s">
        <v>82</v>
      </c>
      <c r="AV249" s="14" t="s">
        <v>80</v>
      </c>
      <c r="AW249" s="14" t="s">
        <v>33</v>
      </c>
      <c r="AX249" s="14" t="s">
        <v>72</v>
      </c>
      <c r="AY249" s="259" t="s">
        <v>117</v>
      </c>
    </row>
    <row r="250" s="12" customFormat="1">
      <c r="B250" s="228"/>
      <c r="C250" s="229"/>
      <c r="D250" s="213" t="s">
        <v>168</v>
      </c>
      <c r="E250" s="230" t="s">
        <v>19</v>
      </c>
      <c r="F250" s="231" t="s">
        <v>531</v>
      </c>
      <c r="G250" s="229"/>
      <c r="H250" s="232">
        <v>0.75</v>
      </c>
      <c r="I250" s="233"/>
      <c r="J250" s="229"/>
      <c r="K250" s="229"/>
      <c r="L250" s="234"/>
      <c r="M250" s="235"/>
      <c r="N250" s="236"/>
      <c r="O250" s="236"/>
      <c r="P250" s="236"/>
      <c r="Q250" s="236"/>
      <c r="R250" s="236"/>
      <c r="S250" s="236"/>
      <c r="T250" s="237"/>
      <c r="AT250" s="238" t="s">
        <v>168</v>
      </c>
      <c r="AU250" s="238" t="s">
        <v>82</v>
      </c>
      <c r="AV250" s="12" t="s">
        <v>82</v>
      </c>
      <c r="AW250" s="12" t="s">
        <v>33</v>
      </c>
      <c r="AX250" s="12" t="s">
        <v>72</v>
      </c>
      <c r="AY250" s="238" t="s">
        <v>117</v>
      </c>
    </row>
    <row r="251" s="13" customFormat="1">
      <c r="B251" s="239"/>
      <c r="C251" s="240"/>
      <c r="D251" s="213" t="s">
        <v>168</v>
      </c>
      <c r="E251" s="241" t="s">
        <v>19</v>
      </c>
      <c r="F251" s="242" t="s">
        <v>170</v>
      </c>
      <c r="G251" s="240"/>
      <c r="H251" s="243">
        <v>0.75</v>
      </c>
      <c r="I251" s="244"/>
      <c r="J251" s="240"/>
      <c r="K251" s="240"/>
      <c r="L251" s="245"/>
      <c r="M251" s="246"/>
      <c r="N251" s="247"/>
      <c r="O251" s="247"/>
      <c r="P251" s="247"/>
      <c r="Q251" s="247"/>
      <c r="R251" s="247"/>
      <c r="S251" s="247"/>
      <c r="T251" s="248"/>
      <c r="AT251" s="249" t="s">
        <v>168</v>
      </c>
      <c r="AU251" s="249" t="s">
        <v>82</v>
      </c>
      <c r="AV251" s="13" t="s">
        <v>137</v>
      </c>
      <c r="AW251" s="13" t="s">
        <v>4</v>
      </c>
      <c r="AX251" s="13" t="s">
        <v>80</v>
      </c>
      <c r="AY251" s="249" t="s">
        <v>117</v>
      </c>
    </row>
    <row r="252" s="1" customFormat="1" ht="72" customHeight="1">
      <c r="B252" s="37"/>
      <c r="C252" s="201" t="s">
        <v>532</v>
      </c>
      <c r="D252" s="201" t="s">
        <v>118</v>
      </c>
      <c r="E252" s="202" t="s">
        <v>533</v>
      </c>
      <c r="F252" s="203" t="s">
        <v>534</v>
      </c>
      <c r="G252" s="204" t="s">
        <v>259</v>
      </c>
      <c r="H252" s="205">
        <v>40</v>
      </c>
      <c r="I252" s="206"/>
      <c r="J252" s="205">
        <f>ROUND(I252*H252,1)</f>
        <v>0</v>
      </c>
      <c r="K252" s="203" t="s">
        <v>122</v>
      </c>
      <c r="L252" s="42"/>
      <c r="M252" s="207" t="s">
        <v>19</v>
      </c>
      <c r="N252" s="208" t="s">
        <v>43</v>
      </c>
      <c r="O252" s="82"/>
      <c r="P252" s="209">
        <f>O252*H252</f>
        <v>0</v>
      </c>
      <c r="Q252" s="209">
        <v>9.0000000000000006E-05</v>
      </c>
      <c r="R252" s="209">
        <f>Q252*H252</f>
        <v>0.0036000000000000003</v>
      </c>
      <c r="S252" s="209">
        <v>0.042000000000000003</v>
      </c>
      <c r="T252" s="210">
        <f>S252*H252</f>
        <v>1.6800000000000002</v>
      </c>
      <c r="AR252" s="211" t="s">
        <v>137</v>
      </c>
      <c r="AT252" s="211" t="s">
        <v>118</v>
      </c>
      <c r="AU252" s="211" t="s">
        <v>82</v>
      </c>
      <c r="AY252" s="16" t="s">
        <v>117</v>
      </c>
      <c r="BE252" s="212">
        <f>IF(N252="základní",J252,0)</f>
        <v>0</v>
      </c>
      <c r="BF252" s="212">
        <f>IF(N252="snížená",J252,0)</f>
        <v>0</v>
      </c>
      <c r="BG252" s="212">
        <f>IF(N252="zákl. přenesená",J252,0)</f>
        <v>0</v>
      </c>
      <c r="BH252" s="212">
        <f>IF(N252="sníž. přenesená",J252,0)</f>
        <v>0</v>
      </c>
      <c r="BI252" s="212">
        <f>IF(N252="nulová",J252,0)</f>
        <v>0</v>
      </c>
      <c r="BJ252" s="16" t="s">
        <v>80</v>
      </c>
      <c r="BK252" s="212">
        <f>ROUND(I252*H252,1)</f>
        <v>0</v>
      </c>
      <c r="BL252" s="16" t="s">
        <v>137</v>
      </c>
      <c r="BM252" s="211" t="s">
        <v>535</v>
      </c>
    </row>
    <row r="253" s="1" customFormat="1">
      <c r="B253" s="37"/>
      <c r="C253" s="38"/>
      <c r="D253" s="213" t="s">
        <v>161</v>
      </c>
      <c r="E253" s="38"/>
      <c r="F253" s="214" t="s">
        <v>536</v>
      </c>
      <c r="G253" s="38"/>
      <c r="H253" s="38"/>
      <c r="I253" s="134"/>
      <c r="J253" s="38"/>
      <c r="K253" s="38"/>
      <c r="L253" s="42"/>
      <c r="M253" s="215"/>
      <c r="N253" s="82"/>
      <c r="O253" s="82"/>
      <c r="P253" s="82"/>
      <c r="Q253" s="82"/>
      <c r="R253" s="82"/>
      <c r="S253" s="82"/>
      <c r="T253" s="83"/>
      <c r="AT253" s="16" t="s">
        <v>161</v>
      </c>
      <c r="AU253" s="16" t="s">
        <v>82</v>
      </c>
    </row>
    <row r="254" s="1" customFormat="1" ht="36" customHeight="1">
      <c r="B254" s="37"/>
      <c r="C254" s="201" t="s">
        <v>537</v>
      </c>
      <c r="D254" s="201" t="s">
        <v>118</v>
      </c>
      <c r="E254" s="202" t="s">
        <v>538</v>
      </c>
      <c r="F254" s="203" t="s">
        <v>539</v>
      </c>
      <c r="G254" s="204" t="s">
        <v>259</v>
      </c>
      <c r="H254" s="205">
        <v>6.5999999999999996</v>
      </c>
      <c r="I254" s="206"/>
      <c r="J254" s="205">
        <f>ROUND(I254*H254,1)</f>
        <v>0</v>
      </c>
      <c r="K254" s="203" t="s">
        <v>122</v>
      </c>
      <c r="L254" s="42"/>
      <c r="M254" s="207" t="s">
        <v>19</v>
      </c>
      <c r="N254" s="208" t="s">
        <v>43</v>
      </c>
      <c r="O254" s="82"/>
      <c r="P254" s="209">
        <f>O254*H254</f>
        <v>0</v>
      </c>
      <c r="Q254" s="209">
        <v>0.00107</v>
      </c>
      <c r="R254" s="209">
        <f>Q254*H254</f>
        <v>0.0070619999999999997</v>
      </c>
      <c r="S254" s="209">
        <v>0.044999999999999998</v>
      </c>
      <c r="T254" s="210">
        <f>S254*H254</f>
        <v>0.29699999999999999</v>
      </c>
      <c r="AR254" s="211" t="s">
        <v>137</v>
      </c>
      <c r="AT254" s="211" t="s">
        <v>118</v>
      </c>
      <c r="AU254" s="211" t="s">
        <v>82</v>
      </c>
      <c r="AY254" s="16" t="s">
        <v>117</v>
      </c>
      <c r="BE254" s="212">
        <f>IF(N254="základní",J254,0)</f>
        <v>0</v>
      </c>
      <c r="BF254" s="212">
        <f>IF(N254="snížená",J254,0)</f>
        <v>0</v>
      </c>
      <c r="BG254" s="212">
        <f>IF(N254="zákl. přenesená",J254,0)</f>
        <v>0</v>
      </c>
      <c r="BH254" s="212">
        <f>IF(N254="sníž. přenesená",J254,0)</f>
        <v>0</v>
      </c>
      <c r="BI254" s="212">
        <f>IF(N254="nulová",J254,0)</f>
        <v>0</v>
      </c>
      <c r="BJ254" s="16" t="s">
        <v>80</v>
      </c>
      <c r="BK254" s="212">
        <f>ROUND(I254*H254,1)</f>
        <v>0</v>
      </c>
      <c r="BL254" s="16" t="s">
        <v>137</v>
      </c>
      <c r="BM254" s="211" t="s">
        <v>540</v>
      </c>
    </row>
    <row r="255" s="1" customFormat="1">
      <c r="B255" s="37"/>
      <c r="C255" s="38"/>
      <c r="D255" s="213" t="s">
        <v>161</v>
      </c>
      <c r="E255" s="38"/>
      <c r="F255" s="214" t="s">
        <v>541</v>
      </c>
      <c r="G255" s="38"/>
      <c r="H255" s="38"/>
      <c r="I255" s="134"/>
      <c r="J255" s="38"/>
      <c r="K255" s="38"/>
      <c r="L255" s="42"/>
      <c r="M255" s="215"/>
      <c r="N255" s="82"/>
      <c r="O255" s="82"/>
      <c r="P255" s="82"/>
      <c r="Q255" s="82"/>
      <c r="R255" s="82"/>
      <c r="S255" s="82"/>
      <c r="T255" s="83"/>
      <c r="AT255" s="16" t="s">
        <v>161</v>
      </c>
      <c r="AU255" s="16" t="s">
        <v>82</v>
      </c>
    </row>
    <row r="256" s="12" customFormat="1">
      <c r="B256" s="228"/>
      <c r="C256" s="229"/>
      <c r="D256" s="213" t="s">
        <v>168</v>
      </c>
      <c r="E256" s="230" t="s">
        <v>19</v>
      </c>
      <c r="F256" s="231" t="s">
        <v>542</v>
      </c>
      <c r="G256" s="229"/>
      <c r="H256" s="232">
        <v>6.5999999999999996</v>
      </c>
      <c r="I256" s="233"/>
      <c r="J256" s="229"/>
      <c r="K256" s="229"/>
      <c r="L256" s="234"/>
      <c r="M256" s="235"/>
      <c r="N256" s="236"/>
      <c r="O256" s="236"/>
      <c r="P256" s="236"/>
      <c r="Q256" s="236"/>
      <c r="R256" s="236"/>
      <c r="S256" s="236"/>
      <c r="T256" s="237"/>
      <c r="AT256" s="238" t="s">
        <v>168</v>
      </c>
      <c r="AU256" s="238" t="s">
        <v>82</v>
      </c>
      <c r="AV256" s="12" t="s">
        <v>82</v>
      </c>
      <c r="AW256" s="12" t="s">
        <v>33</v>
      </c>
      <c r="AX256" s="12" t="s">
        <v>72</v>
      </c>
      <c r="AY256" s="238" t="s">
        <v>117</v>
      </c>
    </row>
    <row r="257" s="13" customFormat="1">
      <c r="B257" s="239"/>
      <c r="C257" s="240"/>
      <c r="D257" s="213" t="s">
        <v>168</v>
      </c>
      <c r="E257" s="241" t="s">
        <v>19</v>
      </c>
      <c r="F257" s="242" t="s">
        <v>170</v>
      </c>
      <c r="G257" s="240"/>
      <c r="H257" s="243">
        <v>6.5999999999999996</v>
      </c>
      <c r="I257" s="244"/>
      <c r="J257" s="240"/>
      <c r="K257" s="240"/>
      <c r="L257" s="245"/>
      <c r="M257" s="246"/>
      <c r="N257" s="247"/>
      <c r="O257" s="247"/>
      <c r="P257" s="247"/>
      <c r="Q257" s="247"/>
      <c r="R257" s="247"/>
      <c r="S257" s="247"/>
      <c r="T257" s="248"/>
      <c r="AT257" s="249" t="s">
        <v>168</v>
      </c>
      <c r="AU257" s="249" t="s">
        <v>82</v>
      </c>
      <c r="AV257" s="13" t="s">
        <v>137</v>
      </c>
      <c r="AW257" s="13" t="s">
        <v>4</v>
      </c>
      <c r="AX257" s="13" t="s">
        <v>80</v>
      </c>
      <c r="AY257" s="249" t="s">
        <v>117</v>
      </c>
    </row>
    <row r="258" s="10" customFormat="1" ht="22.8" customHeight="1">
      <c r="B258" s="187"/>
      <c r="C258" s="188"/>
      <c r="D258" s="189" t="s">
        <v>71</v>
      </c>
      <c r="E258" s="226" t="s">
        <v>171</v>
      </c>
      <c r="F258" s="226" t="s">
        <v>172</v>
      </c>
      <c r="G258" s="188"/>
      <c r="H258" s="188"/>
      <c r="I258" s="191"/>
      <c r="J258" s="227">
        <f>BK258</f>
        <v>0</v>
      </c>
      <c r="K258" s="188"/>
      <c r="L258" s="193"/>
      <c r="M258" s="194"/>
      <c r="N258" s="195"/>
      <c r="O258" s="195"/>
      <c r="P258" s="196">
        <f>SUM(P259:P266)</f>
        <v>0</v>
      </c>
      <c r="Q258" s="195"/>
      <c r="R258" s="196">
        <f>SUM(R259:R266)</f>
        <v>0</v>
      </c>
      <c r="S258" s="195"/>
      <c r="T258" s="197">
        <f>SUM(T259:T266)</f>
        <v>0</v>
      </c>
      <c r="AR258" s="198" t="s">
        <v>80</v>
      </c>
      <c r="AT258" s="199" t="s">
        <v>71</v>
      </c>
      <c r="AU258" s="199" t="s">
        <v>80</v>
      </c>
      <c r="AY258" s="198" t="s">
        <v>117</v>
      </c>
      <c r="BK258" s="200">
        <f>SUM(BK259:BK266)</f>
        <v>0</v>
      </c>
    </row>
    <row r="259" s="1" customFormat="1" ht="36" customHeight="1">
      <c r="B259" s="37"/>
      <c r="C259" s="201" t="s">
        <v>543</v>
      </c>
      <c r="D259" s="201" t="s">
        <v>118</v>
      </c>
      <c r="E259" s="202" t="s">
        <v>544</v>
      </c>
      <c r="F259" s="203" t="s">
        <v>545</v>
      </c>
      <c r="G259" s="204" t="s">
        <v>175</v>
      </c>
      <c r="H259" s="205">
        <v>3.7799999999999998</v>
      </c>
      <c r="I259" s="206"/>
      <c r="J259" s="205">
        <f>ROUND(I259*H259,1)</f>
        <v>0</v>
      </c>
      <c r="K259" s="203" t="s">
        <v>122</v>
      </c>
      <c r="L259" s="42"/>
      <c r="M259" s="207" t="s">
        <v>19</v>
      </c>
      <c r="N259" s="208" t="s">
        <v>43</v>
      </c>
      <c r="O259" s="82"/>
      <c r="P259" s="209">
        <f>O259*H259</f>
        <v>0</v>
      </c>
      <c r="Q259" s="209">
        <v>0</v>
      </c>
      <c r="R259" s="209">
        <f>Q259*H259</f>
        <v>0</v>
      </c>
      <c r="S259" s="209">
        <v>0</v>
      </c>
      <c r="T259" s="210">
        <f>S259*H259</f>
        <v>0</v>
      </c>
      <c r="AR259" s="211" t="s">
        <v>137</v>
      </c>
      <c r="AT259" s="211" t="s">
        <v>118</v>
      </c>
      <c r="AU259" s="211" t="s">
        <v>82</v>
      </c>
      <c r="AY259" s="16" t="s">
        <v>117</v>
      </c>
      <c r="BE259" s="212">
        <f>IF(N259="základní",J259,0)</f>
        <v>0</v>
      </c>
      <c r="BF259" s="212">
        <f>IF(N259="snížená",J259,0)</f>
        <v>0</v>
      </c>
      <c r="BG259" s="212">
        <f>IF(N259="zákl. přenesená",J259,0)</f>
        <v>0</v>
      </c>
      <c r="BH259" s="212">
        <f>IF(N259="sníž. přenesená",J259,0)</f>
        <v>0</v>
      </c>
      <c r="BI259" s="212">
        <f>IF(N259="nulová",J259,0)</f>
        <v>0</v>
      </c>
      <c r="BJ259" s="16" t="s">
        <v>80</v>
      </c>
      <c r="BK259" s="212">
        <f>ROUND(I259*H259,1)</f>
        <v>0</v>
      </c>
      <c r="BL259" s="16" t="s">
        <v>137</v>
      </c>
      <c r="BM259" s="211" t="s">
        <v>546</v>
      </c>
    </row>
    <row r="260" s="1" customFormat="1">
      <c r="B260" s="37"/>
      <c r="C260" s="38"/>
      <c r="D260" s="213" t="s">
        <v>161</v>
      </c>
      <c r="E260" s="38"/>
      <c r="F260" s="214" t="s">
        <v>547</v>
      </c>
      <c r="G260" s="38"/>
      <c r="H260" s="38"/>
      <c r="I260" s="134"/>
      <c r="J260" s="38"/>
      <c r="K260" s="38"/>
      <c r="L260" s="42"/>
      <c r="M260" s="215"/>
      <c r="N260" s="82"/>
      <c r="O260" s="82"/>
      <c r="P260" s="82"/>
      <c r="Q260" s="82"/>
      <c r="R260" s="82"/>
      <c r="S260" s="82"/>
      <c r="T260" s="83"/>
      <c r="AT260" s="16" t="s">
        <v>161</v>
      </c>
      <c r="AU260" s="16" t="s">
        <v>82</v>
      </c>
    </row>
    <row r="261" s="1" customFormat="1" ht="48" customHeight="1">
      <c r="B261" s="37"/>
      <c r="C261" s="201" t="s">
        <v>548</v>
      </c>
      <c r="D261" s="201" t="s">
        <v>118</v>
      </c>
      <c r="E261" s="202" t="s">
        <v>549</v>
      </c>
      <c r="F261" s="203" t="s">
        <v>550</v>
      </c>
      <c r="G261" s="204" t="s">
        <v>175</v>
      </c>
      <c r="H261" s="205">
        <v>11.34</v>
      </c>
      <c r="I261" s="206"/>
      <c r="J261" s="205">
        <f>ROUND(I261*H261,1)</f>
        <v>0</v>
      </c>
      <c r="K261" s="203" t="s">
        <v>122</v>
      </c>
      <c r="L261" s="42"/>
      <c r="M261" s="207" t="s">
        <v>19</v>
      </c>
      <c r="N261" s="208" t="s">
        <v>43</v>
      </c>
      <c r="O261" s="82"/>
      <c r="P261" s="209">
        <f>O261*H261</f>
        <v>0</v>
      </c>
      <c r="Q261" s="209">
        <v>0</v>
      </c>
      <c r="R261" s="209">
        <f>Q261*H261</f>
        <v>0</v>
      </c>
      <c r="S261" s="209">
        <v>0</v>
      </c>
      <c r="T261" s="210">
        <f>S261*H261</f>
        <v>0</v>
      </c>
      <c r="AR261" s="211" t="s">
        <v>137</v>
      </c>
      <c r="AT261" s="211" t="s">
        <v>118</v>
      </c>
      <c r="AU261" s="211" t="s">
        <v>82</v>
      </c>
      <c r="AY261" s="16" t="s">
        <v>117</v>
      </c>
      <c r="BE261" s="212">
        <f>IF(N261="základní",J261,0)</f>
        <v>0</v>
      </c>
      <c r="BF261" s="212">
        <f>IF(N261="snížená",J261,0)</f>
        <v>0</v>
      </c>
      <c r="BG261" s="212">
        <f>IF(N261="zákl. přenesená",J261,0)</f>
        <v>0</v>
      </c>
      <c r="BH261" s="212">
        <f>IF(N261="sníž. přenesená",J261,0)</f>
        <v>0</v>
      </c>
      <c r="BI261" s="212">
        <f>IF(N261="nulová",J261,0)</f>
        <v>0</v>
      </c>
      <c r="BJ261" s="16" t="s">
        <v>80</v>
      </c>
      <c r="BK261" s="212">
        <f>ROUND(I261*H261,1)</f>
        <v>0</v>
      </c>
      <c r="BL261" s="16" t="s">
        <v>137</v>
      </c>
      <c r="BM261" s="211" t="s">
        <v>551</v>
      </c>
    </row>
    <row r="262" s="1" customFormat="1">
      <c r="B262" s="37"/>
      <c r="C262" s="38"/>
      <c r="D262" s="213" t="s">
        <v>161</v>
      </c>
      <c r="E262" s="38"/>
      <c r="F262" s="214" t="s">
        <v>547</v>
      </c>
      <c r="G262" s="38"/>
      <c r="H262" s="38"/>
      <c r="I262" s="134"/>
      <c r="J262" s="38"/>
      <c r="K262" s="38"/>
      <c r="L262" s="42"/>
      <c r="M262" s="215"/>
      <c r="N262" s="82"/>
      <c r="O262" s="82"/>
      <c r="P262" s="82"/>
      <c r="Q262" s="82"/>
      <c r="R262" s="82"/>
      <c r="S262" s="82"/>
      <c r="T262" s="83"/>
      <c r="AT262" s="16" t="s">
        <v>161</v>
      </c>
      <c r="AU262" s="16" t="s">
        <v>82</v>
      </c>
    </row>
    <row r="263" s="12" customFormat="1">
      <c r="B263" s="228"/>
      <c r="C263" s="229"/>
      <c r="D263" s="213" t="s">
        <v>168</v>
      </c>
      <c r="E263" s="230" t="s">
        <v>19</v>
      </c>
      <c r="F263" s="231" t="s">
        <v>552</v>
      </c>
      <c r="G263" s="229"/>
      <c r="H263" s="232">
        <v>11.34</v>
      </c>
      <c r="I263" s="233"/>
      <c r="J263" s="229"/>
      <c r="K263" s="229"/>
      <c r="L263" s="234"/>
      <c r="M263" s="235"/>
      <c r="N263" s="236"/>
      <c r="O263" s="236"/>
      <c r="P263" s="236"/>
      <c r="Q263" s="236"/>
      <c r="R263" s="236"/>
      <c r="S263" s="236"/>
      <c r="T263" s="237"/>
      <c r="AT263" s="238" t="s">
        <v>168</v>
      </c>
      <c r="AU263" s="238" t="s">
        <v>82</v>
      </c>
      <c r="AV263" s="12" t="s">
        <v>82</v>
      </c>
      <c r="AW263" s="12" t="s">
        <v>33</v>
      </c>
      <c r="AX263" s="12" t="s">
        <v>72</v>
      </c>
      <c r="AY263" s="238" t="s">
        <v>117</v>
      </c>
    </row>
    <row r="264" s="13" customFormat="1">
      <c r="B264" s="239"/>
      <c r="C264" s="240"/>
      <c r="D264" s="213" t="s">
        <v>168</v>
      </c>
      <c r="E264" s="241" t="s">
        <v>19</v>
      </c>
      <c r="F264" s="242" t="s">
        <v>170</v>
      </c>
      <c r="G264" s="240"/>
      <c r="H264" s="243">
        <v>11.34</v>
      </c>
      <c r="I264" s="244"/>
      <c r="J264" s="240"/>
      <c r="K264" s="240"/>
      <c r="L264" s="245"/>
      <c r="M264" s="246"/>
      <c r="N264" s="247"/>
      <c r="O264" s="247"/>
      <c r="P264" s="247"/>
      <c r="Q264" s="247"/>
      <c r="R264" s="247"/>
      <c r="S264" s="247"/>
      <c r="T264" s="248"/>
      <c r="AT264" s="249" t="s">
        <v>168</v>
      </c>
      <c r="AU264" s="249" t="s">
        <v>82</v>
      </c>
      <c r="AV264" s="13" t="s">
        <v>137</v>
      </c>
      <c r="AW264" s="13" t="s">
        <v>4</v>
      </c>
      <c r="AX264" s="13" t="s">
        <v>80</v>
      </c>
      <c r="AY264" s="249" t="s">
        <v>117</v>
      </c>
    </row>
    <row r="265" s="1" customFormat="1" ht="36" customHeight="1">
      <c r="B265" s="37"/>
      <c r="C265" s="201" t="s">
        <v>553</v>
      </c>
      <c r="D265" s="201" t="s">
        <v>118</v>
      </c>
      <c r="E265" s="202" t="s">
        <v>554</v>
      </c>
      <c r="F265" s="203" t="s">
        <v>555</v>
      </c>
      <c r="G265" s="204" t="s">
        <v>175</v>
      </c>
      <c r="H265" s="205">
        <v>1.8</v>
      </c>
      <c r="I265" s="206"/>
      <c r="J265" s="205">
        <f>ROUND(I265*H265,1)</f>
        <v>0</v>
      </c>
      <c r="K265" s="203" t="s">
        <v>122</v>
      </c>
      <c r="L265" s="42"/>
      <c r="M265" s="207" t="s">
        <v>19</v>
      </c>
      <c r="N265" s="208" t="s">
        <v>43</v>
      </c>
      <c r="O265" s="82"/>
      <c r="P265" s="209">
        <f>O265*H265</f>
        <v>0</v>
      </c>
      <c r="Q265" s="209">
        <v>0</v>
      </c>
      <c r="R265" s="209">
        <f>Q265*H265</f>
        <v>0</v>
      </c>
      <c r="S265" s="209">
        <v>0</v>
      </c>
      <c r="T265" s="210">
        <f>S265*H265</f>
        <v>0</v>
      </c>
      <c r="AR265" s="211" t="s">
        <v>137</v>
      </c>
      <c r="AT265" s="211" t="s">
        <v>118</v>
      </c>
      <c r="AU265" s="211" t="s">
        <v>82</v>
      </c>
      <c r="AY265" s="16" t="s">
        <v>117</v>
      </c>
      <c r="BE265" s="212">
        <f>IF(N265="základní",J265,0)</f>
        <v>0</v>
      </c>
      <c r="BF265" s="212">
        <f>IF(N265="snížená",J265,0)</f>
        <v>0</v>
      </c>
      <c r="BG265" s="212">
        <f>IF(N265="zákl. přenesená",J265,0)</f>
        <v>0</v>
      </c>
      <c r="BH265" s="212">
        <f>IF(N265="sníž. přenesená",J265,0)</f>
        <v>0</v>
      </c>
      <c r="BI265" s="212">
        <f>IF(N265="nulová",J265,0)</f>
        <v>0</v>
      </c>
      <c r="BJ265" s="16" t="s">
        <v>80</v>
      </c>
      <c r="BK265" s="212">
        <f>ROUND(I265*H265,1)</f>
        <v>0</v>
      </c>
      <c r="BL265" s="16" t="s">
        <v>137</v>
      </c>
      <c r="BM265" s="211" t="s">
        <v>556</v>
      </c>
    </row>
    <row r="266" s="1" customFormat="1">
      <c r="B266" s="37"/>
      <c r="C266" s="38"/>
      <c r="D266" s="213" t="s">
        <v>161</v>
      </c>
      <c r="E266" s="38"/>
      <c r="F266" s="214" t="s">
        <v>557</v>
      </c>
      <c r="G266" s="38"/>
      <c r="H266" s="38"/>
      <c r="I266" s="134"/>
      <c r="J266" s="38"/>
      <c r="K266" s="38"/>
      <c r="L266" s="42"/>
      <c r="M266" s="215"/>
      <c r="N266" s="82"/>
      <c r="O266" s="82"/>
      <c r="P266" s="82"/>
      <c r="Q266" s="82"/>
      <c r="R266" s="82"/>
      <c r="S266" s="82"/>
      <c r="T266" s="83"/>
      <c r="AT266" s="16" t="s">
        <v>161</v>
      </c>
      <c r="AU266" s="16" t="s">
        <v>82</v>
      </c>
    </row>
    <row r="267" s="10" customFormat="1" ht="22.8" customHeight="1">
      <c r="B267" s="187"/>
      <c r="C267" s="188"/>
      <c r="D267" s="189" t="s">
        <v>71</v>
      </c>
      <c r="E267" s="226" t="s">
        <v>558</v>
      </c>
      <c r="F267" s="226" t="s">
        <v>281</v>
      </c>
      <c r="G267" s="188"/>
      <c r="H267" s="188"/>
      <c r="I267" s="191"/>
      <c r="J267" s="227">
        <f>BK267</f>
        <v>0</v>
      </c>
      <c r="K267" s="188"/>
      <c r="L267" s="193"/>
      <c r="M267" s="194"/>
      <c r="N267" s="195"/>
      <c r="O267" s="195"/>
      <c r="P267" s="196">
        <f>P268</f>
        <v>0</v>
      </c>
      <c r="Q267" s="195"/>
      <c r="R267" s="196">
        <f>R268</f>
        <v>0</v>
      </c>
      <c r="S267" s="195"/>
      <c r="T267" s="197">
        <f>T268</f>
        <v>0</v>
      </c>
      <c r="AR267" s="198" t="s">
        <v>80</v>
      </c>
      <c r="AT267" s="199" t="s">
        <v>71</v>
      </c>
      <c r="AU267" s="199" t="s">
        <v>80</v>
      </c>
      <c r="AY267" s="198" t="s">
        <v>117</v>
      </c>
      <c r="BK267" s="200">
        <f>BK268</f>
        <v>0</v>
      </c>
    </row>
    <row r="268" s="1" customFormat="1" ht="48" customHeight="1">
      <c r="B268" s="37"/>
      <c r="C268" s="201" t="s">
        <v>559</v>
      </c>
      <c r="D268" s="201" t="s">
        <v>118</v>
      </c>
      <c r="E268" s="202" t="s">
        <v>560</v>
      </c>
      <c r="F268" s="203" t="s">
        <v>561</v>
      </c>
      <c r="G268" s="204" t="s">
        <v>175</v>
      </c>
      <c r="H268" s="205">
        <v>108.64</v>
      </c>
      <c r="I268" s="206"/>
      <c r="J268" s="205">
        <f>ROUND(I268*H268,1)</f>
        <v>0</v>
      </c>
      <c r="K268" s="203" t="s">
        <v>122</v>
      </c>
      <c r="L268" s="42"/>
      <c r="M268" s="207" t="s">
        <v>19</v>
      </c>
      <c r="N268" s="208" t="s">
        <v>43</v>
      </c>
      <c r="O268" s="82"/>
      <c r="P268" s="209">
        <f>O268*H268</f>
        <v>0</v>
      </c>
      <c r="Q268" s="209">
        <v>0</v>
      </c>
      <c r="R268" s="209">
        <f>Q268*H268</f>
        <v>0</v>
      </c>
      <c r="S268" s="209">
        <v>0</v>
      </c>
      <c r="T268" s="210">
        <f>S268*H268</f>
        <v>0</v>
      </c>
      <c r="AR268" s="211" t="s">
        <v>137</v>
      </c>
      <c r="AT268" s="211" t="s">
        <v>118</v>
      </c>
      <c r="AU268" s="211" t="s">
        <v>82</v>
      </c>
      <c r="AY268" s="16" t="s">
        <v>117</v>
      </c>
      <c r="BE268" s="212">
        <f>IF(N268="základní",J268,0)</f>
        <v>0</v>
      </c>
      <c r="BF268" s="212">
        <f>IF(N268="snížená",J268,0)</f>
        <v>0</v>
      </c>
      <c r="BG268" s="212">
        <f>IF(N268="zákl. přenesená",J268,0)</f>
        <v>0</v>
      </c>
      <c r="BH268" s="212">
        <f>IF(N268="sníž. přenesená",J268,0)</f>
        <v>0</v>
      </c>
      <c r="BI268" s="212">
        <f>IF(N268="nulová",J268,0)</f>
        <v>0</v>
      </c>
      <c r="BJ268" s="16" t="s">
        <v>80</v>
      </c>
      <c r="BK268" s="212">
        <f>ROUND(I268*H268,1)</f>
        <v>0</v>
      </c>
      <c r="BL268" s="16" t="s">
        <v>137</v>
      </c>
      <c r="BM268" s="211" t="s">
        <v>562</v>
      </c>
    </row>
    <row r="269" s="10" customFormat="1" ht="25.92" customHeight="1">
      <c r="B269" s="187"/>
      <c r="C269" s="188"/>
      <c r="D269" s="189" t="s">
        <v>71</v>
      </c>
      <c r="E269" s="190" t="s">
        <v>563</v>
      </c>
      <c r="F269" s="190" t="s">
        <v>564</v>
      </c>
      <c r="G269" s="188"/>
      <c r="H269" s="188"/>
      <c r="I269" s="191"/>
      <c r="J269" s="192">
        <f>BK269</f>
        <v>0</v>
      </c>
      <c r="K269" s="188"/>
      <c r="L269" s="193"/>
      <c r="M269" s="194"/>
      <c r="N269" s="195"/>
      <c r="O269" s="195"/>
      <c r="P269" s="196">
        <f>P270</f>
        <v>0</v>
      </c>
      <c r="Q269" s="195"/>
      <c r="R269" s="196">
        <f>R270</f>
        <v>0.24640000000000001</v>
      </c>
      <c r="S269" s="195"/>
      <c r="T269" s="197">
        <f>T270</f>
        <v>0</v>
      </c>
      <c r="AR269" s="198" t="s">
        <v>82</v>
      </c>
      <c r="AT269" s="199" t="s">
        <v>71</v>
      </c>
      <c r="AU269" s="199" t="s">
        <v>72</v>
      </c>
      <c r="AY269" s="198" t="s">
        <v>117</v>
      </c>
      <c r="BK269" s="200">
        <f>BK270</f>
        <v>0</v>
      </c>
    </row>
    <row r="270" s="10" customFormat="1" ht="22.8" customHeight="1">
      <c r="B270" s="187"/>
      <c r="C270" s="188"/>
      <c r="D270" s="189" t="s">
        <v>71</v>
      </c>
      <c r="E270" s="226" t="s">
        <v>565</v>
      </c>
      <c r="F270" s="226" t="s">
        <v>566</v>
      </c>
      <c r="G270" s="188"/>
      <c r="H270" s="188"/>
      <c r="I270" s="191"/>
      <c r="J270" s="227">
        <f>BK270</f>
        <v>0</v>
      </c>
      <c r="K270" s="188"/>
      <c r="L270" s="193"/>
      <c r="M270" s="194"/>
      <c r="N270" s="195"/>
      <c r="O270" s="195"/>
      <c r="P270" s="196">
        <f>SUM(P271:P290)</f>
        <v>0</v>
      </c>
      <c r="Q270" s="195"/>
      <c r="R270" s="196">
        <f>SUM(R271:R290)</f>
        <v>0.24640000000000001</v>
      </c>
      <c r="S270" s="195"/>
      <c r="T270" s="197">
        <f>SUM(T271:T290)</f>
        <v>0</v>
      </c>
      <c r="AR270" s="198" t="s">
        <v>82</v>
      </c>
      <c r="AT270" s="199" t="s">
        <v>71</v>
      </c>
      <c r="AU270" s="199" t="s">
        <v>80</v>
      </c>
      <c r="AY270" s="198" t="s">
        <v>117</v>
      </c>
      <c r="BK270" s="200">
        <f>SUM(BK271:BK290)</f>
        <v>0</v>
      </c>
    </row>
    <row r="271" s="1" customFormat="1" ht="24" customHeight="1">
      <c r="B271" s="37"/>
      <c r="C271" s="201" t="s">
        <v>567</v>
      </c>
      <c r="D271" s="201" t="s">
        <v>118</v>
      </c>
      <c r="E271" s="202" t="s">
        <v>568</v>
      </c>
      <c r="F271" s="203" t="s">
        <v>569</v>
      </c>
      <c r="G271" s="204" t="s">
        <v>191</v>
      </c>
      <c r="H271" s="205">
        <v>171.5</v>
      </c>
      <c r="I271" s="206"/>
      <c r="J271" s="205">
        <f>ROUND(I271*H271,1)</f>
        <v>0</v>
      </c>
      <c r="K271" s="203" t="s">
        <v>122</v>
      </c>
      <c r="L271" s="42"/>
      <c r="M271" s="207" t="s">
        <v>19</v>
      </c>
      <c r="N271" s="208" t="s">
        <v>43</v>
      </c>
      <c r="O271" s="82"/>
      <c r="P271" s="209">
        <f>O271*H271</f>
        <v>0</v>
      </c>
      <c r="Q271" s="209">
        <v>0</v>
      </c>
      <c r="R271" s="209">
        <f>Q271*H271</f>
        <v>0</v>
      </c>
      <c r="S271" s="209">
        <v>0</v>
      </c>
      <c r="T271" s="210">
        <f>S271*H271</f>
        <v>0</v>
      </c>
      <c r="AR271" s="211" t="s">
        <v>262</v>
      </c>
      <c r="AT271" s="211" t="s">
        <v>118</v>
      </c>
      <c r="AU271" s="211" t="s">
        <v>82</v>
      </c>
      <c r="AY271" s="16" t="s">
        <v>117</v>
      </c>
      <c r="BE271" s="212">
        <f>IF(N271="základní",J271,0)</f>
        <v>0</v>
      </c>
      <c r="BF271" s="212">
        <f>IF(N271="snížená",J271,0)</f>
        <v>0</v>
      </c>
      <c r="BG271" s="212">
        <f>IF(N271="zákl. přenesená",J271,0)</f>
        <v>0</v>
      </c>
      <c r="BH271" s="212">
        <f>IF(N271="sníž. přenesená",J271,0)</f>
        <v>0</v>
      </c>
      <c r="BI271" s="212">
        <f>IF(N271="nulová",J271,0)</f>
        <v>0</v>
      </c>
      <c r="BJ271" s="16" t="s">
        <v>80</v>
      </c>
      <c r="BK271" s="212">
        <f>ROUND(I271*H271,1)</f>
        <v>0</v>
      </c>
      <c r="BL271" s="16" t="s">
        <v>262</v>
      </c>
      <c r="BM271" s="211" t="s">
        <v>570</v>
      </c>
    </row>
    <row r="272" s="1" customFormat="1">
      <c r="B272" s="37"/>
      <c r="C272" s="38"/>
      <c r="D272" s="213" t="s">
        <v>161</v>
      </c>
      <c r="E272" s="38"/>
      <c r="F272" s="214" t="s">
        <v>571</v>
      </c>
      <c r="G272" s="38"/>
      <c r="H272" s="38"/>
      <c r="I272" s="134"/>
      <c r="J272" s="38"/>
      <c r="K272" s="38"/>
      <c r="L272" s="42"/>
      <c r="M272" s="215"/>
      <c r="N272" s="82"/>
      <c r="O272" s="82"/>
      <c r="P272" s="82"/>
      <c r="Q272" s="82"/>
      <c r="R272" s="82"/>
      <c r="S272" s="82"/>
      <c r="T272" s="83"/>
      <c r="AT272" s="16" t="s">
        <v>161</v>
      </c>
      <c r="AU272" s="16" t="s">
        <v>82</v>
      </c>
    </row>
    <row r="273" s="12" customFormat="1">
      <c r="B273" s="228"/>
      <c r="C273" s="229"/>
      <c r="D273" s="213" t="s">
        <v>168</v>
      </c>
      <c r="E273" s="230" t="s">
        <v>19</v>
      </c>
      <c r="F273" s="231" t="s">
        <v>572</v>
      </c>
      <c r="G273" s="229"/>
      <c r="H273" s="232">
        <v>171.5</v>
      </c>
      <c r="I273" s="233"/>
      <c r="J273" s="229"/>
      <c r="K273" s="229"/>
      <c r="L273" s="234"/>
      <c r="M273" s="235"/>
      <c r="N273" s="236"/>
      <c r="O273" s="236"/>
      <c r="P273" s="236"/>
      <c r="Q273" s="236"/>
      <c r="R273" s="236"/>
      <c r="S273" s="236"/>
      <c r="T273" s="237"/>
      <c r="AT273" s="238" t="s">
        <v>168</v>
      </c>
      <c r="AU273" s="238" t="s">
        <v>82</v>
      </c>
      <c r="AV273" s="12" t="s">
        <v>82</v>
      </c>
      <c r="AW273" s="12" t="s">
        <v>33</v>
      </c>
      <c r="AX273" s="12" t="s">
        <v>72</v>
      </c>
      <c r="AY273" s="238" t="s">
        <v>117</v>
      </c>
    </row>
    <row r="274" s="13" customFormat="1">
      <c r="B274" s="239"/>
      <c r="C274" s="240"/>
      <c r="D274" s="213" t="s">
        <v>168</v>
      </c>
      <c r="E274" s="241" t="s">
        <v>19</v>
      </c>
      <c r="F274" s="242" t="s">
        <v>170</v>
      </c>
      <c r="G274" s="240"/>
      <c r="H274" s="243">
        <v>171.5</v>
      </c>
      <c r="I274" s="244"/>
      <c r="J274" s="240"/>
      <c r="K274" s="240"/>
      <c r="L274" s="245"/>
      <c r="M274" s="246"/>
      <c r="N274" s="247"/>
      <c r="O274" s="247"/>
      <c r="P274" s="247"/>
      <c r="Q274" s="247"/>
      <c r="R274" s="247"/>
      <c r="S274" s="247"/>
      <c r="T274" s="248"/>
      <c r="AT274" s="249" t="s">
        <v>168</v>
      </c>
      <c r="AU274" s="249" t="s">
        <v>82</v>
      </c>
      <c r="AV274" s="13" t="s">
        <v>137</v>
      </c>
      <c r="AW274" s="13" t="s">
        <v>4</v>
      </c>
      <c r="AX274" s="13" t="s">
        <v>80</v>
      </c>
      <c r="AY274" s="249" t="s">
        <v>117</v>
      </c>
    </row>
    <row r="275" s="1" customFormat="1" ht="16.5" customHeight="1">
      <c r="B275" s="37"/>
      <c r="C275" s="260" t="s">
        <v>408</v>
      </c>
      <c r="D275" s="260" t="s">
        <v>207</v>
      </c>
      <c r="E275" s="261" t="s">
        <v>573</v>
      </c>
      <c r="F275" s="262" t="s">
        <v>574</v>
      </c>
      <c r="G275" s="263" t="s">
        <v>175</v>
      </c>
      <c r="H275" s="264">
        <v>0.059999999999999998</v>
      </c>
      <c r="I275" s="265"/>
      <c r="J275" s="264">
        <f>ROUND(I275*H275,1)</f>
        <v>0</v>
      </c>
      <c r="K275" s="262" t="s">
        <v>122</v>
      </c>
      <c r="L275" s="266"/>
      <c r="M275" s="267" t="s">
        <v>19</v>
      </c>
      <c r="N275" s="268" t="s">
        <v>43</v>
      </c>
      <c r="O275" s="82"/>
      <c r="P275" s="209">
        <f>O275*H275</f>
        <v>0</v>
      </c>
      <c r="Q275" s="209">
        <v>1</v>
      </c>
      <c r="R275" s="209">
        <f>Q275*H275</f>
        <v>0.059999999999999998</v>
      </c>
      <c r="S275" s="209">
        <v>0</v>
      </c>
      <c r="T275" s="210">
        <f>S275*H275</f>
        <v>0</v>
      </c>
      <c r="AR275" s="211" t="s">
        <v>486</v>
      </c>
      <c r="AT275" s="211" t="s">
        <v>207</v>
      </c>
      <c r="AU275" s="211" t="s">
        <v>82</v>
      </c>
      <c r="AY275" s="16" t="s">
        <v>117</v>
      </c>
      <c r="BE275" s="212">
        <f>IF(N275="základní",J275,0)</f>
        <v>0</v>
      </c>
      <c r="BF275" s="212">
        <f>IF(N275="snížená",J275,0)</f>
        <v>0</v>
      </c>
      <c r="BG275" s="212">
        <f>IF(N275="zákl. přenesená",J275,0)</f>
        <v>0</v>
      </c>
      <c r="BH275" s="212">
        <f>IF(N275="sníž. přenesená",J275,0)</f>
        <v>0</v>
      </c>
      <c r="BI275" s="212">
        <f>IF(N275="nulová",J275,0)</f>
        <v>0</v>
      </c>
      <c r="BJ275" s="16" t="s">
        <v>80</v>
      </c>
      <c r="BK275" s="212">
        <f>ROUND(I275*H275,1)</f>
        <v>0</v>
      </c>
      <c r="BL275" s="16" t="s">
        <v>262</v>
      </c>
      <c r="BM275" s="211" t="s">
        <v>575</v>
      </c>
    </row>
    <row r="276" s="12" customFormat="1">
      <c r="B276" s="228"/>
      <c r="C276" s="229"/>
      <c r="D276" s="213" t="s">
        <v>168</v>
      </c>
      <c r="E276" s="230" t="s">
        <v>19</v>
      </c>
      <c r="F276" s="231" t="s">
        <v>576</v>
      </c>
      <c r="G276" s="229"/>
      <c r="H276" s="232">
        <v>0.059999999999999998</v>
      </c>
      <c r="I276" s="233"/>
      <c r="J276" s="229"/>
      <c r="K276" s="229"/>
      <c r="L276" s="234"/>
      <c r="M276" s="235"/>
      <c r="N276" s="236"/>
      <c r="O276" s="236"/>
      <c r="P276" s="236"/>
      <c r="Q276" s="236"/>
      <c r="R276" s="236"/>
      <c r="S276" s="236"/>
      <c r="T276" s="237"/>
      <c r="AT276" s="238" t="s">
        <v>168</v>
      </c>
      <c r="AU276" s="238" t="s">
        <v>82</v>
      </c>
      <c r="AV276" s="12" t="s">
        <v>82</v>
      </c>
      <c r="AW276" s="12" t="s">
        <v>33</v>
      </c>
      <c r="AX276" s="12" t="s">
        <v>80</v>
      </c>
      <c r="AY276" s="238" t="s">
        <v>117</v>
      </c>
    </row>
    <row r="277" s="1" customFormat="1" ht="36" customHeight="1">
      <c r="B277" s="37"/>
      <c r="C277" s="201" t="s">
        <v>577</v>
      </c>
      <c r="D277" s="201" t="s">
        <v>118</v>
      </c>
      <c r="E277" s="202" t="s">
        <v>578</v>
      </c>
      <c r="F277" s="203" t="s">
        <v>579</v>
      </c>
      <c r="G277" s="204" t="s">
        <v>191</v>
      </c>
      <c r="H277" s="205">
        <v>171.5</v>
      </c>
      <c r="I277" s="206"/>
      <c r="J277" s="205">
        <f>ROUND(I277*H277,1)</f>
        <v>0</v>
      </c>
      <c r="K277" s="203" t="s">
        <v>122</v>
      </c>
      <c r="L277" s="42"/>
      <c r="M277" s="207" t="s">
        <v>19</v>
      </c>
      <c r="N277" s="208" t="s">
        <v>43</v>
      </c>
      <c r="O277" s="82"/>
      <c r="P277" s="209">
        <f>O277*H277</f>
        <v>0</v>
      </c>
      <c r="Q277" s="209">
        <v>0</v>
      </c>
      <c r="R277" s="209">
        <f>Q277*H277</f>
        <v>0</v>
      </c>
      <c r="S277" s="209">
        <v>0</v>
      </c>
      <c r="T277" s="210">
        <f>S277*H277</f>
        <v>0</v>
      </c>
      <c r="AR277" s="211" t="s">
        <v>262</v>
      </c>
      <c r="AT277" s="211" t="s">
        <v>118</v>
      </c>
      <c r="AU277" s="211" t="s">
        <v>82</v>
      </c>
      <c r="AY277" s="16" t="s">
        <v>117</v>
      </c>
      <c r="BE277" s="212">
        <f>IF(N277="základní",J277,0)</f>
        <v>0</v>
      </c>
      <c r="BF277" s="212">
        <f>IF(N277="snížená",J277,0)</f>
        <v>0</v>
      </c>
      <c r="BG277" s="212">
        <f>IF(N277="zákl. přenesená",J277,0)</f>
        <v>0</v>
      </c>
      <c r="BH277" s="212">
        <f>IF(N277="sníž. přenesená",J277,0)</f>
        <v>0</v>
      </c>
      <c r="BI277" s="212">
        <f>IF(N277="nulová",J277,0)</f>
        <v>0</v>
      </c>
      <c r="BJ277" s="16" t="s">
        <v>80</v>
      </c>
      <c r="BK277" s="212">
        <f>ROUND(I277*H277,1)</f>
        <v>0</v>
      </c>
      <c r="BL277" s="16" t="s">
        <v>262</v>
      </c>
      <c r="BM277" s="211" t="s">
        <v>580</v>
      </c>
    </row>
    <row r="278" s="1" customFormat="1">
      <c r="B278" s="37"/>
      <c r="C278" s="38"/>
      <c r="D278" s="213" t="s">
        <v>161</v>
      </c>
      <c r="E278" s="38"/>
      <c r="F278" s="214" t="s">
        <v>571</v>
      </c>
      <c r="G278" s="38"/>
      <c r="H278" s="38"/>
      <c r="I278" s="134"/>
      <c r="J278" s="38"/>
      <c r="K278" s="38"/>
      <c r="L278" s="42"/>
      <c r="M278" s="215"/>
      <c r="N278" s="82"/>
      <c r="O278" s="82"/>
      <c r="P278" s="82"/>
      <c r="Q278" s="82"/>
      <c r="R278" s="82"/>
      <c r="S278" s="82"/>
      <c r="T278" s="83"/>
      <c r="AT278" s="16" t="s">
        <v>161</v>
      </c>
      <c r="AU278" s="16" t="s">
        <v>82</v>
      </c>
    </row>
    <row r="279" s="1" customFormat="1" ht="16.5" customHeight="1">
      <c r="B279" s="37"/>
      <c r="C279" s="260" t="s">
        <v>581</v>
      </c>
      <c r="D279" s="260" t="s">
        <v>207</v>
      </c>
      <c r="E279" s="261" t="s">
        <v>582</v>
      </c>
      <c r="F279" s="262" t="s">
        <v>583</v>
      </c>
      <c r="G279" s="263" t="s">
        <v>175</v>
      </c>
      <c r="H279" s="264">
        <v>0.080000000000000002</v>
      </c>
      <c r="I279" s="265"/>
      <c r="J279" s="264">
        <f>ROUND(I279*H279,1)</f>
        <v>0</v>
      </c>
      <c r="K279" s="262" t="s">
        <v>122</v>
      </c>
      <c r="L279" s="266"/>
      <c r="M279" s="267" t="s">
        <v>19</v>
      </c>
      <c r="N279" s="268" t="s">
        <v>43</v>
      </c>
      <c r="O279" s="82"/>
      <c r="P279" s="209">
        <f>O279*H279</f>
        <v>0</v>
      </c>
      <c r="Q279" s="209">
        <v>1</v>
      </c>
      <c r="R279" s="209">
        <f>Q279*H279</f>
        <v>0.080000000000000002</v>
      </c>
      <c r="S279" s="209">
        <v>0</v>
      </c>
      <c r="T279" s="210">
        <f>S279*H279</f>
        <v>0</v>
      </c>
      <c r="AR279" s="211" t="s">
        <v>486</v>
      </c>
      <c r="AT279" s="211" t="s">
        <v>207</v>
      </c>
      <c r="AU279" s="211" t="s">
        <v>82</v>
      </c>
      <c r="AY279" s="16" t="s">
        <v>117</v>
      </c>
      <c r="BE279" s="212">
        <f>IF(N279="základní",J279,0)</f>
        <v>0</v>
      </c>
      <c r="BF279" s="212">
        <f>IF(N279="snížená",J279,0)</f>
        <v>0</v>
      </c>
      <c r="BG279" s="212">
        <f>IF(N279="zákl. přenesená",J279,0)</f>
        <v>0</v>
      </c>
      <c r="BH279" s="212">
        <f>IF(N279="sníž. přenesená",J279,0)</f>
        <v>0</v>
      </c>
      <c r="BI279" s="212">
        <f>IF(N279="nulová",J279,0)</f>
        <v>0</v>
      </c>
      <c r="BJ279" s="16" t="s">
        <v>80</v>
      </c>
      <c r="BK279" s="212">
        <f>ROUND(I279*H279,1)</f>
        <v>0</v>
      </c>
      <c r="BL279" s="16" t="s">
        <v>262</v>
      </c>
      <c r="BM279" s="211" t="s">
        <v>584</v>
      </c>
    </row>
    <row r="280" s="12" customFormat="1">
      <c r="B280" s="228"/>
      <c r="C280" s="229"/>
      <c r="D280" s="213" t="s">
        <v>168</v>
      </c>
      <c r="E280" s="230" t="s">
        <v>19</v>
      </c>
      <c r="F280" s="231" t="s">
        <v>585</v>
      </c>
      <c r="G280" s="229"/>
      <c r="H280" s="232">
        <v>0.080000000000000002</v>
      </c>
      <c r="I280" s="233"/>
      <c r="J280" s="229"/>
      <c r="K280" s="229"/>
      <c r="L280" s="234"/>
      <c r="M280" s="235"/>
      <c r="N280" s="236"/>
      <c r="O280" s="236"/>
      <c r="P280" s="236"/>
      <c r="Q280" s="236"/>
      <c r="R280" s="236"/>
      <c r="S280" s="236"/>
      <c r="T280" s="237"/>
      <c r="AT280" s="238" t="s">
        <v>168</v>
      </c>
      <c r="AU280" s="238" t="s">
        <v>82</v>
      </c>
      <c r="AV280" s="12" t="s">
        <v>82</v>
      </c>
      <c r="AW280" s="12" t="s">
        <v>33</v>
      </c>
      <c r="AX280" s="12" t="s">
        <v>80</v>
      </c>
      <c r="AY280" s="238" t="s">
        <v>117</v>
      </c>
    </row>
    <row r="281" s="1" customFormat="1" ht="36" customHeight="1">
      <c r="B281" s="37"/>
      <c r="C281" s="201" t="s">
        <v>586</v>
      </c>
      <c r="D281" s="201" t="s">
        <v>118</v>
      </c>
      <c r="E281" s="202" t="s">
        <v>587</v>
      </c>
      <c r="F281" s="203" t="s">
        <v>588</v>
      </c>
      <c r="G281" s="204" t="s">
        <v>191</v>
      </c>
      <c r="H281" s="205">
        <v>88.200000000000003</v>
      </c>
      <c r="I281" s="206"/>
      <c r="J281" s="205">
        <f>ROUND(I281*H281,1)</f>
        <v>0</v>
      </c>
      <c r="K281" s="203" t="s">
        <v>122</v>
      </c>
      <c r="L281" s="42"/>
      <c r="M281" s="207" t="s">
        <v>19</v>
      </c>
      <c r="N281" s="208" t="s">
        <v>43</v>
      </c>
      <c r="O281" s="82"/>
      <c r="P281" s="209">
        <f>O281*H281</f>
        <v>0</v>
      </c>
      <c r="Q281" s="209">
        <v>0</v>
      </c>
      <c r="R281" s="209">
        <f>Q281*H281</f>
        <v>0</v>
      </c>
      <c r="S281" s="209">
        <v>0</v>
      </c>
      <c r="T281" s="210">
        <f>S281*H281</f>
        <v>0</v>
      </c>
      <c r="AR281" s="211" t="s">
        <v>262</v>
      </c>
      <c r="AT281" s="211" t="s">
        <v>118</v>
      </c>
      <c r="AU281" s="211" t="s">
        <v>82</v>
      </c>
      <c r="AY281" s="16" t="s">
        <v>117</v>
      </c>
      <c r="BE281" s="212">
        <f>IF(N281="základní",J281,0)</f>
        <v>0</v>
      </c>
      <c r="BF281" s="212">
        <f>IF(N281="snížená",J281,0)</f>
        <v>0</v>
      </c>
      <c r="BG281" s="212">
        <f>IF(N281="zákl. přenesená",J281,0)</f>
        <v>0</v>
      </c>
      <c r="BH281" s="212">
        <f>IF(N281="sníž. přenesená",J281,0)</f>
        <v>0</v>
      </c>
      <c r="BI281" s="212">
        <f>IF(N281="nulová",J281,0)</f>
        <v>0</v>
      </c>
      <c r="BJ281" s="16" t="s">
        <v>80</v>
      </c>
      <c r="BK281" s="212">
        <f>ROUND(I281*H281,1)</f>
        <v>0</v>
      </c>
      <c r="BL281" s="16" t="s">
        <v>262</v>
      </c>
      <c r="BM281" s="211" t="s">
        <v>589</v>
      </c>
    </row>
    <row r="282" s="1" customFormat="1">
      <c r="B282" s="37"/>
      <c r="C282" s="38"/>
      <c r="D282" s="213" t="s">
        <v>161</v>
      </c>
      <c r="E282" s="38"/>
      <c r="F282" s="214" t="s">
        <v>590</v>
      </c>
      <c r="G282" s="38"/>
      <c r="H282" s="38"/>
      <c r="I282" s="134"/>
      <c r="J282" s="38"/>
      <c r="K282" s="38"/>
      <c r="L282" s="42"/>
      <c r="M282" s="215"/>
      <c r="N282" s="82"/>
      <c r="O282" s="82"/>
      <c r="P282" s="82"/>
      <c r="Q282" s="82"/>
      <c r="R282" s="82"/>
      <c r="S282" s="82"/>
      <c r="T282" s="83"/>
      <c r="AT282" s="16" t="s">
        <v>161</v>
      </c>
      <c r="AU282" s="16" t="s">
        <v>82</v>
      </c>
    </row>
    <row r="283" s="1" customFormat="1">
      <c r="B283" s="37"/>
      <c r="C283" s="38"/>
      <c r="D283" s="213" t="s">
        <v>125</v>
      </c>
      <c r="E283" s="38"/>
      <c r="F283" s="214" t="s">
        <v>591</v>
      </c>
      <c r="G283" s="38"/>
      <c r="H283" s="38"/>
      <c r="I283" s="134"/>
      <c r="J283" s="38"/>
      <c r="K283" s="38"/>
      <c r="L283" s="42"/>
      <c r="M283" s="215"/>
      <c r="N283" s="82"/>
      <c r="O283" s="82"/>
      <c r="P283" s="82"/>
      <c r="Q283" s="82"/>
      <c r="R283" s="82"/>
      <c r="S283" s="82"/>
      <c r="T283" s="83"/>
      <c r="AT283" s="16" t="s">
        <v>125</v>
      </c>
      <c r="AU283" s="16" t="s">
        <v>82</v>
      </c>
    </row>
    <row r="284" s="12" customFormat="1">
      <c r="B284" s="228"/>
      <c r="C284" s="229"/>
      <c r="D284" s="213" t="s">
        <v>168</v>
      </c>
      <c r="E284" s="230" t="s">
        <v>19</v>
      </c>
      <c r="F284" s="231" t="s">
        <v>592</v>
      </c>
      <c r="G284" s="229"/>
      <c r="H284" s="232">
        <v>88.200000000000003</v>
      </c>
      <c r="I284" s="233"/>
      <c r="J284" s="229"/>
      <c r="K284" s="229"/>
      <c r="L284" s="234"/>
      <c r="M284" s="235"/>
      <c r="N284" s="236"/>
      <c r="O284" s="236"/>
      <c r="P284" s="236"/>
      <c r="Q284" s="236"/>
      <c r="R284" s="236"/>
      <c r="S284" s="236"/>
      <c r="T284" s="237"/>
      <c r="AT284" s="238" t="s">
        <v>168</v>
      </c>
      <c r="AU284" s="238" t="s">
        <v>82</v>
      </c>
      <c r="AV284" s="12" t="s">
        <v>82</v>
      </c>
      <c r="AW284" s="12" t="s">
        <v>33</v>
      </c>
      <c r="AX284" s="12" t="s">
        <v>72</v>
      </c>
      <c r="AY284" s="238" t="s">
        <v>117</v>
      </c>
    </row>
    <row r="285" s="13" customFormat="1">
      <c r="B285" s="239"/>
      <c r="C285" s="240"/>
      <c r="D285" s="213" t="s">
        <v>168</v>
      </c>
      <c r="E285" s="241" t="s">
        <v>19</v>
      </c>
      <c r="F285" s="242" t="s">
        <v>170</v>
      </c>
      <c r="G285" s="240"/>
      <c r="H285" s="243">
        <v>88.200000000000003</v>
      </c>
      <c r="I285" s="244"/>
      <c r="J285" s="240"/>
      <c r="K285" s="240"/>
      <c r="L285" s="245"/>
      <c r="M285" s="246"/>
      <c r="N285" s="247"/>
      <c r="O285" s="247"/>
      <c r="P285" s="247"/>
      <c r="Q285" s="247"/>
      <c r="R285" s="247"/>
      <c r="S285" s="247"/>
      <c r="T285" s="248"/>
      <c r="AT285" s="249" t="s">
        <v>168</v>
      </c>
      <c r="AU285" s="249" t="s">
        <v>82</v>
      </c>
      <c r="AV285" s="13" t="s">
        <v>137</v>
      </c>
      <c r="AW285" s="13" t="s">
        <v>4</v>
      </c>
      <c r="AX285" s="13" t="s">
        <v>80</v>
      </c>
      <c r="AY285" s="249" t="s">
        <v>117</v>
      </c>
    </row>
    <row r="286" s="1" customFormat="1" ht="24" customHeight="1">
      <c r="B286" s="37"/>
      <c r="C286" s="260" t="s">
        <v>593</v>
      </c>
      <c r="D286" s="260" t="s">
        <v>207</v>
      </c>
      <c r="E286" s="261" t="s">
        <v>594</v>
      </c>
      <c r="F286" s="262" t="s">
        <v>595</v>
      </c>
      <c r="G286" s="263" t="s">
        <v>191</v>
      </c>
      <c r="H286" s="264">
        <v>140</v>
      </c>
      <c r="I286" s="265"/>
      <c r="J286" s="264">
        <f>ROUND(I286*H286,1)</f>
        <v>0</v>
      </c>
      <c r="K286" s="262" t="s">
        <v>122</v>
      </c>
      <c r="L286" s="266"/>
      <c r="M286" s="267" t="s">
        <v>19</v>
      </c>
      <c r="N286" s="268" t="s">
        <v>43</v>
      </c>
      <c r="O286" s="82"/>
      <c r="P286" s="209">
        <f>O286*H286</f>
        <v>0</v>
      </c>
      <c r="Q286" s="209">
        <v>0.00076000000000000004</v>
      </c>
      <c r="R286" s="209">
        <f>Q286*H286</f>
        <v>0.10640000000000001</v>
      </c>
      <c r="S286" s="209">
        <v>0</v>
      </c>
      <c r="T286" s="210">
        <f>S286*H286</f>
        <v>0</v>
      </c>
      <c r="AR286" s="211" t="s">
        <v>337</v>
      </c>
      <c r="AT286" s="211" t="s">
        <v>207</v>
      </c>
      <c r="AU286" s="211" t="s">
        <v>82</v>
      </c>
      <c r="AY286" s="16" t="s">
        <v>117</v>
      </c>
      <c r="BE286" s="212">
        <f>IF(N286="základní",J286,0)</f>
        <v>0</v>
      </c>
      <c r="BF286" s="212">
        <f>IF(N286="snížená",J286,0)</f>
        <v>0</v>
      </c>
      <c r="BG286" s="212">
        <f>IF(N286="zákl. přenesená",J286,0)</f>
        <v>0</v>
      </c>
      <c r="BH286" s="212">
        <f>IF(N286="sníž. přenesená",J286,0)</f>
        <v>0</v>
      </c>
      <c r="BI286" s="212">
        <f>IF(N286="nulová",J286,0)</f>
        <v>0</v>
      </c>
      <c r="BJ286" s="16" t="s">
        <v>80</v>
      </c>
      <c r="BK286" s="212">
        <f>ROUND(I286*H286,1)</f>
        <v>0</v>
      </c>
      <c r="BL286" s="16" t="s">
        <v>337</v>
      </c>
      <c r="BM286" s="211" t="s">
        <v>596</v>
      </c>
    </row>
    <row r="287" s="12" customFormat="1">
      <c r="B287" s="228"/>
      <c r="C287" s="229"/>
      <c r="D287" s="213" t="s">
        <v>168</v>
      </c>
      <c r="E287" s="230" t="s">
        <v>19</v>
      </c>
      <c r="F287" s="231" t="s">
        <v>597</v>
      </c>
      <c r="G287" s="229"/>
      <c r="H287" s="232">
        <v>140</v>
      </c>
      <c r="I287" s="233"/>
      <c r="J287" s="229"/>
      <c r="K287" s="229"/>
      <c r="L287" s="234"/>
      <c r="M287" s="235"/>
      <c r="N287" s="236"/>
      <c r="O287" s="236"/>
      <c r="P287" s="236"/>
      <c r="Q287" s="236"/>
      <c r="R287" s="236"/>
      <c r="S287" s="236"/>
      <c r="T287" s="237"/>
      <c r="AT287" s="238" t="s">
        <v>168</v>
      </c>
      <c r="AU287" s="238" t="s">
        <v>82</v>
      </c>
      <c r="AV287" s="12" t="s">
        <v>82</v>
      </c>
      <c r="AW287" s="12" t="s">
        <v>33</v>
      </c>
      <c r="AX287" s="12" t="s">
        <v>72</v>
      </c>
      <c r="AY287" s="238" t="s">
        <v>117</v>
      </c>
    </row>
    <row r="288" s="13" customFormat="1">
      <c r="B288" s="239"/>
      <c r="C288" s="240"/>
      <c r="D288" s="213" t="s">
        <v>168</v>
      </c>
      <c r="E288" s="241" t="s">
        <v>19</v>
      </c>
      <c r="F288" s="242" t="s">
        <v>170</v>
      </c>
      <c r="G288" s="240"/>
      <c r="H288" s="243">
        <v>140</v>
      </c>
      <c r="I288" s="244"/>
      <c r="J288" s="240"/>
      <c r="K288" s="240"/>
      <c r="L288" s="245"/>
      <c r="M288" s="246"/>
      <c r="N288" s="247"/>
      <c r="O288" s="247"/>
      <c r="P288" s="247"/>
      <c r="Q288" s="247"/>
      <c r="R288" s="247"/>
      <c r="S288" s="247"/>
      <c r="T288" s="248"/>
      <c r="AT288" s="249" t="s">
        <v>168</v>
      </c>
      <c r="AU288" s="249" t="s">
        <v>82</v>
      </c>
      <c r="AV288" s="13" t="s">
        <v>137</v>
      </c>
      <c r="AW288" s="13" t="s">
        <v>4</v>
      </c>
      <c r="AX288" s="13" t="s">
        <v>80</v>
      </c>
      <c r="AY288" s="249" t="s">
        <v>117</v>
      </c>
    </row>
    <row r="289" s="1" customFormat="1" ht="48" customHeight="1">
      <c r="B289" s="37"/>
      <c r="C289" s="201" t="s">
        <v>598</v>
      </c>
      <c r="D289" s="201" t="s">
        <v>118</v>
      </c>
      <c r="E289" s="202" t="s">
        <v>599</v>
      </c>
      <c r="F289" s="203" t="s">
        <v>600</v>
      </c>
      <c r="G289" s="204" t="s">
        <v>175</v>
      </c>
      <c r="H289" s="205">
        <v>0.11</v>
      </c>
      <c r="I289" s="206"/>
      <c r="J289" s="205">
        <f>ROUND(I289*H289,1)</f>
        <v>0</v>
      </c>
      <c r="K289" s="203" t="s">
        <v>122</v>
      </c>
      <c r="L289" s="42"/>
      <c r="M289" s="207" t="s">
        <v>19</v>
      </c>
      <c r="N289" s="208" t="s">
        <v>43</v>
      </c>
      <c r="O289" s="82"/>
      <c r="P289" s="209">
        <f>O289*H289</f>
        <v>0</v>
      </c>
      <c r="Q289" s="209">
        <v>0</v>
      </c>
      <c r="R289" s="209">
        <f>Q289*H289</f>
        <v>0</v>
      </c>
      <c r="S289" s="209">
        <v>0</v>
      </c>
      <c r="T289" s="210">
        <f>S289*H289</f>
        <v>0</v>
      </c>
      <c r="AR289" s="211" t="s">
        <v>262</v>
      </c>
      <c r="AT289" s="211" t="s">
        <v>118</v>
      </c>
      <c r="AU289" s="211" t="s">
        <v>82</v>
      </c>
      <c r="AY289" s="16" t="s">
        <v>117</v>
      </c>
      <c r="BE289" s="212">
        <f>IF(N289="základní",J289,0)</f>
        <v>0</v>
      </c>
      <c r="BF289" s="212">
        <f>IF(N289="snížená",J289,0)</f>
        <v>0</v>
      </c>
      <c r="BG289" s="212">
        <f>IF(N289="zákl. přenesená",J289,0)</f>
        <v>0</v>
      </c>
      <c r="BH289" s="212">
        <f>IF(N289="sníž. přenesená",J289,0)</f>
        <v>0</v>
      </c>
      <c r="BI289" s="212">
        <f>IF(N289="nulová",J289,0)</f>
        <v>0</v>
      </c>
      <c r="BJ289" s="16" t="s">
        <v>80</v>
      </c>
      <c r="BK289" s="212">
        <f>ROUND(I289*H289,1)</f>
        <v>0</v>
      </c>
      <c r="BL289" s="16" t="s">
        <v>262</v>
      </c>
      <c r="BM289" s="211" t="s">
        <v>601</v>
      </c>
    </row>
    <row r="290" s="1" customFormat="1">
      <c r="B290" s="37"/>
      <c r="C290" s="38"/>
      <c r="D290" s="213" t="s">
        <v>161</v>
      </c>
      <c r="E290" s="38"/>
      <c r="F290" s="214" t="s">
        <v>602</v>
      </c>
      <c r="G290" s="38"/>
      <c r="H290" s="38"/>
      <c r="I290" s="134"/>
      <c r="J290" s="38"/>
      <c r="K290" s="38"/>
      <c r="L290" s="42"/>
      <c r="M290" s="216"/>
      <c r="N290" s="217"/>
      <c r="O290" s="217"/>
      <c r="P290" s="217"/>
      <c r="Q290" s="217"/>
      <c r="R290" s="217"/>
      <c r="S290" s="217"/>
      <c r="T290" s="218"/>
      <c r="AT290" s="16" t="s">
        <v>161</v>
      </c>
      <c r="AU290" s="16" t="s">
        <v>82</v>
      </c>
    </row>
    <row r="291" s="1" customFormat="1" ht="6.96" customHeight="1">
      <c r="B291" s="57"/>
      <c r="C291" s="58"/>
      <c r="D291" s="58"/>
      <c r="E291" s="58"/>
      <c r="F291" s="58"/>
      <c r="G291" s="58"/>
      <c r="H291" s="58"/>
      <c r="I291" s="160"/>
      <c r="J291" s="58"/>
      <c r="K291" s="58"/>
      <c r="L291" s="42"/>
    </row>
  </sheetData>
  <sheetProtection sheet="1" autoFilter="0" formatColumns="0" formatRows="0" objects="1" scenarios="1" spinCount="100000" saltValue="+Ok4jciGvdteiV1TfOQC7HCX17vI1QGug2Uf5c8YufNoWXx/IrUNI62bbPlCpG4PUAiWYAlEaGfTixE+9tI0xA==" hashValue="byWwf4Nu4gNS4Y98k5vCIqenn4hxMvuu1guKeFwgK6Ei5MD0b6Sla8fcs3MHGbgNHhoBzuIBcA/oJLh26Rluiw==" algorithmName="SHA-512" password="CC35"/>
  <autoFilter ref="C90:K290"/>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Administrator\Roman</dc:creator>
  <cp:lastModifiedBy>Administrator\Roman</cp:lastModifiedBy>
  <dcterms:created xsi:type="dcterms:W3CDTF">2020-05-18T17:40:23Z</dcterms:created>
  <dcterms:modified xsi:type="dcterms:W3CDTF">2020-05-18T17:40:28Z</dcterms:modified>
</cp:coreProperties>
</file>